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dkinsk\Desktop\"/>
    </mc:Choice>
  </mc:AlternateContent>
  <xr:revisionPtr revIDLastSave="0" documentId="13_ncr:1_{E325D260-8D20-4A44-8D8D-15F26679CF2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ension Funding Valuation" sheetId="1" r:id="rId1"/>
    <sheet name="Additions, Deductions" sheetId="2" r:id="rId2"/>
  </sheets>
  <definedNames>
    <definedName name="_xlnm.Print_Area" localSheetId="1">'Additions, Deductions'!$A$1:$J$17</definedName>
    <definedName name="_xlnm.Print_Area" localSheetId="0">'Pension Funding Valuation'!$A$1:$I$24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16" i="1" l="1"/>
  <c r="J14" i="2"/>
  <c r="I15" i="1"/>
  <c r="I13" i="1"/>
  <c r="I10" i="1"/>
  <c r="I9" i="1" l="1"/>
  <c r="I8" i="1"/>
  <c r="I7" i="1"/>
  <c r="I6" i="1"/>
  <c r="D19" i="1"/>
  <c r="F19" i="1" s="1"/>
  <c r="E19" i="1"/>
  <c r="D18" i="1"/>
  <c r="F18" i="1" s="1"/>
  <c r="E18" i="1"/>
  <c r="I13" i="2"/>
  <c r="J13" i="2"/>
  <c r="J12" i="2"/>
  <c r="J11" i="2"/>
  <c r="D17" i="1"/>
  <c r="F17" i="1" s="1"/>
  <c r="E17" i="1"/>
  <c r="D16" i="1"/>
  <c r="F16" i="1" s="1"/>
  <c r="E16" i="1"/>
  <c r="J10" i="2"/>
  <c r="J9" i="2" l="1"/>
  <c r="J7" i="2"/>
  <c r="J5" i="2"/>
  <c r="B6" i="2" s="1"/>
  <c r="J6" i="2" s="1"/>
  <c r="J4" i="2" l="1"/>
  <c r="E15" i="1" l="1"/>
  <c r="F15" i="1"/>
  <c r="E12" i="1"/>
  <c r="D12" i="1"/>
  <c r="F12" i="1" s="1"/>
  <c r="E10" i="1" l="1"/>
  <c r="D10" i="1"/>
  <c r="F10" i="1" s="1"/>
  <c r="E9" i="1"/>
  <c r="D9" i="1"/>
  <c r="F9" i="1" s="1"/>
  <c r="E8" i="1"/>
  <c r="D8" i="1"/>
  <c r="F8" i="1" s="1"/>
  <c r="E7" i="1"/>
  <c r="D7" i="1"/>
  <c r="F7" i="1" s="1"/>
  <c r="E6" i="1"/>
  <c r="D6" i="1"/>
  <c r="F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KheLandria Modkins</author>
    <author>Tracy Forrester</author>
  </authors>
  <commentList>
    <comment ref="I14" authorId="0" shapeId="0" xr:uid="{71258B2A-CCC2-4692-BB03-9136D753379A}">
      <text>
        <r>
          <rPr>
            <b/>
            <sz val="9"/>
            <color indexed="81"/>
            <rFont val="Tahoma"/>
            <charset val="1"/>
          </rPr>
          <t>KheLandria Modkins:</t>
        </r>
        <r>
          <rPr>
            <sz val="9"/>
            <color indexed="81"/>
            <rFont val="Tahoma"/>
            <charset val="1"/>
          </rPr>
          <t xml:space="preserve">
GASB 68 Packet</t>
        </r>
      </text>
    </comment>
    <comment ref="B16" authorId="1" shapeId="0" xr:uid="{13BE4BA5-E563-410A-B74B-9B9DC720CE8A}">
      <text>
        <r>
          <rPr>
            <b/>
            <sz val="9"/>
            <color indexed="81"/>
            <rFont val="Tahoma"/>
            <family val="2"/>
          </rPr>
          <t>Tracy Forrester:</t>
        </r>
        <r>
          <rPr>
            <sz val="9"/>
            <color indexed="81"/>
            <rFont val="Tahoma"/>
            <family val="2"/>
          </rPr>
          <t xml:space="preserve">
2022 TMRS Rate Letter</t>
        </r>
      </text>
    </comment>
    <comment ref="C16" authorId="1" shapeId="0" xr:uid="{80C686BA-F25B-456D-B14C-695E94316793}">
      <text>
        <r>
          <rPr>
            <b/>
            <sz val="9"/>
            <color indexed="81"/>
            <rFont val="Tahoma"/>
            <family val="2"/>
          </rPr>
          <t>Tracy Forrester:</t>
        </r>
        <r>
          <rPr>
            <sz val="9"/>
            <color indexed="81"/>
            <rFont val="Tahoma"/>
            <family val="2"/>
          </rPr>
          <t xml:space="preserve">
2022 TMRS Rate letter Calc of Cont Reqts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 Forrester</author>
  </authors>
  <commentList>
    <comment ref="B3" authorId="0" shapeId="0" xr:uid="{18C94993-8B11-4E5B-A1F1-20DF85ADC9E4}">
      <text>
        <r>
          <rPr>
            <b/>
            <sz val="9"/>
            <color indexed="81"/>
            <rFont val="Tahoma"/>
            <family val="2"/>
          </rPr>
          <t>Tracy Forrester:</t>
        </r>
        <r>
          <rPr>
            <sz val="9"/>
            <color indexed="81"/>
            <rFont val="Tahoma"/>
            <family val="2"/>
          </rPr>
          <t xml:space="preserve">
GASB69 Executive Summary
</t>
        </r>
      </text>
    </comment>
  </commentList>
</comments>
</file>

<file path=xl/sharedStrings.xml><?xml version="1.0" encoding="utf-8"?>
<sst xmlns="http://schemas.openxmlformats.org/spreadsheetml/2006/main" count="45" uniqueCount="40">
  <si>
    <t>Year</t>
  </si>
  <si>
    <t>Total Actuarial Accrued Liability</t>
  </si>
  <si>
    <t>Unfunded Actuarial Accrued Liability</t>
  </si>
  <si>
    <t>Funded Ratio</t>
  </si>
  <si>
    <t>Actuarial Value of Assets (funded)</t>
  </si>
  <si>
    <t>Unfunded Ratio</t>
  </si>
  <si>
    <t>Funding Valuation (Smoothed Value)</t>
  </si>
  <si>
    <t>GASB 68 Valuation (Market Value)</t>
  </si>
  <si>
    <t>Actuarial Value of Assets</t>
  </si>
  <si>
    <t>Unfunded Actuarial Accrued Liability (UAAL)</t>
  </si>
  <si>
    <t>UAAL as a percentage of covered payroll</t>
  </si>
  <si>
    <t>Total Pension Liability</t>
  </si>
  <si>
    <t>Plan Fiduciary Net Position</t>
  </si>
  <si>
    <t>Net Pension Liability</t>
  </si>
  <si>
    <t>NPL as a percentage of covered payroll</t>
  </si>
  <si>
    <t>Additions</t>
  </si>
  <si>
    <t>Deductions</t>
  </si>
  <si>
    <t>Fiduciary Net Position (Jan 1)</t>
  </si>
  <si>
    <t>Net Investment Income Credited to Municipality</t>
  </si>
  <si>
    <t>Other Net Investment Income</t>
  </si>
  <si>
    <t>Employer Contributions</t>
  </si>
  <si>
    <t>Plan Member Contributions</t>
  </si>
  <si>
    <t>Benefit payments and refunds</t>
  </si>
  <si>
    <t>Administrative Expenses</t>
  </si>
  <si>
    <t>Other Activity</t>
  </si>
  <si>
    <t>Fiduciary Net Position (Dec 31)</t>
  </si>
  <si>
    <t>2014*</t>
  </si>
  <si>
    <t>TOTAL ADDITIONS AND DEDUCTIONS FOR LAST FIVE YEARS VALUATION</t>
  </si>
  <si>
    <t>SOURCE:   Schedule of changes in Net Pension Liability (Asset) - GASB 68 Reporting Packages</t>
  </si>
  <si>
    <t>SOURCE:  TMRS Rate Letters</t>
  </si>
  <si>
    <t>See "2017 GASB Employer Reporting Pkg"</t>
  </si>
  <si>
    <t>See "2018 GASB Employer Reporting Pkg"</t>
  </si>
  <si>
    <t>See "2019 GASB Employer Reporting Pkg"</t>
  </si>
  <si>
    <t>See "2020 GASB Employer Reporting Pkg"</t>
  </si>
  <si>
    <t>See "FY20 TMRS GASB Employer Reporting Pkg"</t>
  </si>
  <si>
    <t>See "FY21 GASB Employer Reporting Pkg"</t>
  </si>
  <si>
    <t>See "FY22 GASB Employer Reporting Pkg"</t>
  </si>
  <si>
    <t>FY2022 Pension Funding Valuation</t>
  </si>
  <si>
    <t>12/31/2023</t>
  </si>
  <si>
    <t>See "FY23 GASB Employer Reporting Pkg"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</si>
</sst>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/>
    </xf>
    <xf numFmtId="165" fontId="0" fillId="0" borderId="0" xfId="2" applyNumberFormat="1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Fill="1"/>
    <xf numFmtId="165" fontId="6" fillId="0" borderId="0" xfId="2" applyNumberFormat="1" applyFont="1" applyFill="1"/>
    <xf numFmtId="164" fontId="6" fillId="0" borderId="0" xfId="1" applyNumberFormat="1" applyFont="1" applyFill="1"/>
    <xf numFmtId="0" fontId="4" fillId="2" borderId="0" xfId="0" applyFont="1" applyFill="1"/>
    <xf numFmtId="0" fontId="9" fillId="0" borderId="0" xfId="0" applyFont="1"/>
    <xf numFmtId="0" fontId="0" fillId="0" borderId="0" xfId="0" applyFill="1" applyAlignment="1">
      <alignment horizontal="left"/>
    </xf>
    <xf numFmtId="165" fontId="0" fillId="0" borderId="0" xfId="0" applyNumberFormat="1" applyFill="1"/>
    <xf numFmtId="165" fontId="0" fillId="0" borderId="0" xfId="2" applyNumberFormat="1" applyFont="1" applyFill="1"/>
    <xf numFmtId="0" fontId="0" fillId="0" borderId="0" xfId="0" applyFill="1"/>
    <xf numFmtId="0" fontId="2" fillId="0" borderId="0" xfId="0" applyFont="1" applyFill="1"/>
    <xf numFmtId="165" fontId="2" fillId="0" borderId="0" xfId="2" applyNumberFormat="1" applyFont="1" applyFill="1"/>
    <xf numFmtId="164" fontId="2" fillId="0" borderId="0" xfId="1" applyNumberFormat="1" applyFont="1" applyFill="1"/>
    <xf numFmtId="10" fontId="2" fillId="0" borderId="0" xfId="1" applyNumberFormat="1" applyFont="1" applyFill="1"/>
    <xf numFmtId="0" fontId="3" fillId="0" borderId="0" xfId="0" applyFont="1" applyFill="1" applyAlignment="1">
      <alignment horizontal="center" wrapText="1"/>
    </xf>
    <xf numFmtId="14" fontId="2" fillId="0" borderId="0" xfId="0" applyNumberFormat="1" applyFont="1" applyFill="1" applyAlignment="1">
      <alignment horizontal="right"/>
    </xf>
    <xf numFmtId="0" fontId="9" fillId="2" borderId="0" xfId="0" applyFont="1" applyFill="1"/>
    <xf numFmtId="0" fontId="10" fillId="0" borderId="0" xfId="0" applyFont="1" applyFill="1"/>
    <xf numFmtId="165" fontId="10" fillId="0" borderId="0" xfId="2" applyNumberFormat="1" applyFont="1" applyFill="1"/>
    <xf numFmtId="164" fontId="10" fillId="0" borderId="0" xfId="1" applyNumberFormat="1" applyFont="1" applyFill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H5:I10" totalsRowShown="0" headerRowDxfId="15" dataDxfId="14">
  <tableColumns count="2">
    <tableColumn id="1" xr3:uid="{00000000-0010-0000-0000-000001000000}" name="Funding Valuation (Smoothed Value)" dataDxfId="13"/>
    <tableColumn id="2" xr3:uid="{00000000-0010-0000-0000-000002000000}" name="12/31/2023" dataDxfId="1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H12:I17" totalsRowShown="0" headerRowDxfId="11" dataDxfId="10">
  <tableColumns count="2">
    <tableColumn id="1" xr3:uid="{00000000-0010-0000-0100-000001000000}" name="GASB 68 Valuation (Market Value)" dataDxfId="9"/>
    <tableColumn id="2" xr3:uid="{00000000-0010-0000-0100-000002000000}" name="12/31/2023" dataDxfId="8" dataCellStyle="Comma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5:F19" totalsRowShown="0" headerRowDxfId="7" dataDxfId="6">
  <tableColumns count="6">
    <tableColumn id="1" xr3:uid="{00000000-0010-0000-0200-000001000000}" name="Year" dataDxfId="5"/>
    <tableColumn id="2" xr3:uid="{00000000-0010-0000-0200-000002000000}" name="Total Actuarial Accrued Liability" dataDxfId="4" dataCellStyle="Comma"/>
    <tableColumn id="3" xr3:uid="{00000000-0010-0000-0200-000003000000}" name="Actuarial Value of Assets (funded)" dataDxfId="3" dataCellStyle="Comma"/>
    <tableColumn id="4" xr3:uid="{00000000-0010-0000-0200-000004000000}" name="Unfunded Actuarial Accrued Liability" dataDxfId="2" dataCellStyle="Comma">
      <calculatedColumnFormula>B6-C6</calculatedColumnFormula>
    </tableColumn>
    <tableColumn id="5" xr3:uid="{00000000-0010-0000-0200-000005000000}" name="Funded Ratio" dataDxfId="1" dataCellStyle="Percent">
      <calculatedColumnFormula>C6/B6</calculatedColumnFormula>
    </tableColumn>
    <tableColumn id="6" xr3:uid="{00000000-0010-0000-0200-000006000000}" name="Unfunded Ratio" dataDxfId="0" dataCellStyle="Percent">
      <calculatedColumnFormula>D6/B6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opLeftCell="A5" workbookViewId="0">
      <selection activeCell="S20" sqref="S20"/>
    </sheetView>
  </sheetViews>
  <sheetFormatPr defaultColWidth="9.140625" defaultRowHeight="15"/>
  <cols>
    <col min="1" max="1" width="7.28515625" style="1" bestFit="1" customWidth="1"/>
    <col min="2" max="2" width="15.7109375" style="1" bestFit="1" customWidth="1"/>
    <col min="3" max="3" width="16.85546875" style="1" bestFit="1" customWidth="1"/>
    <col min="4" max="4" width="18.5703125" style="1" bestFit="1" customWidth="1"/>
    <col min="5" max="5" width="7.7109375" style="1" bestFit="1" customWidth="1"/>
    <col min="6" max="6" width="10" style="1" bestFit="1" customWidth="1"/>
    <col min="7" max="7" width="4.7109375" style="1" customWidth="1"/>
    <col min="8" max="8" width="39.42578125" style="1" customWidth="1"/>
    <col min="9" max="9" width="14.28515625" style="1" bestFit="1" customWidth="1"/>
    <col min="10" max="10" width="2.7109375" style="1" customWidth="1"/>
    <col min="11" max="11" width="14.28515625" style="1" bestFit="1" customWidth="1"/>
    <col min="12" max="16384" width="9.140625" style="1"/>
  </cols>
  <sheetData>
    <row r="1" spans="1:12">
      <c r="A1" s="19" t="s">
        <v>37</v>
      </c>
    </row>
    <row r="3" spans="1:12"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2" ht="39" customHeight="1">
      <c r="A5" s="3" t="s">
        <v>0</v>
      </c>
      <c r="B5" s="29" t="s">
        <v>1</v>
      </c>
      <c r="C5" s="29" t="s">
        <v>4</v>
      </c>
      <c r="D5" s="29" t="s">
        <v>2</v>
      </c>
      <c r="E5" s="29" t="s">
        <v>3</v>
      </c>
      <c r="F5" s="29" t="s">
        <v>5</v>
      </c>
      <c r="G5" s="24"/>
      <c r="H5" s="25" t="s">
        <v>6</v>
      </c>
      <c r="I5" s="30" t="s">
        <v>38</v>
      </c>
      <c r="J5" s="24"/>
      <c r="K5" s="24"/>
    </row>
    <row r="6" spans="1:12">
      <c r="A6" s="2">
        <v>2010</v>
      </c>
      <c r="B6" s="26">
        <v>832168294</v>
      </c>
      <c r="C6" s="26">
        <v>688014565</v>
      </c>
      <c r="D6" s="26">
        <f t="shared" ref="D6:D10" si="0">B6-C6</f>
        <v>144153729</v>
      </c>
      <c r="E6" s="27">
        <f t="shared" ref="E6:E10" si="1">C6/B6</f>
        <v>0.82677334616163589</v>
      </c>
      <c r="F6" s="27">
        <f t="shared" ref="F6:F10" si="2">D6/B6</f>
        <v>0.17322665383836408</v>
      </c>
      <c r="G6" s="24"/>
      <c r="H6" s="25" t="s">
        <v>1</v>
      </c>
      <c r="I6" s="26">
        <f>SUM(B19)</f>
        <v>1582796732</v>
      </c>
      <c r="J6" s="24"/>
      <c r="K6" s="24"/>
    </row>
    <row r="7" spans="1:12">
      <c r="A7" s="2">
        <v>2011</v>
      </c>
      <c r="B7" s="26">
        <v>868504849</v>
      </c>
      <c r="C7" s="26">
        <v>736848666</v>
      </c>
      <c r="D7" s="26">
        <f t="shared" si="0"/>
        <v>131656183</v>
      </c>
      <c r="E7" s="27">
        <f t="shared" si="1"/>
        <v>0.84841053777467168</v>
      </c>
      <c r="F7" s="27">
        <f t="shared" si="2"/>
        <v>0.15158946222532835</v>
      </c>
      <c r="G7" s="24"/>
      <c r="H7" s="25" t="s">
        <v>8</v>
      </c>
      <c r="I7" s="26">
        <f>+C19</f>
        <v>1545797646</v>
      </c>
      <c r="J7" s="24"/>
      <c r="K7" s="24"/>
    </row>
    <row r="8" spans="1:12">
      <c r="A8" s="2">
        <v>2012</v>
      </c>
      <c r="B8" s="26">
        <v>904236326</v>
      </c>
      <c r="C8" s="26">
        <v>787497396</v>
      </c>
      <c r="D8" s="26">
        <f t="shared" si="0"/>
        <v>116738930</v>
      </c>
      <c r="E8" s="27">
        <f t="shared" si="1"/>
        <v>0.87089776572413435</v>
      </c>
      <c r="F8" s="27">
        <f t="shared" si="2"/>
        <v>0.12910223427586562</v>
      </c>
      <c r="G8" s="24"/>
      <c r="H8" s="25" t="s">
        <v>9</v>
      </c>
      <c r="I8" s="26">
        <f>+D19</f>
        <v>36999086</v>
      </c>
      <c r="J8" s="24"/>
      <c r="K8" s="24"/>
    </row>
    <row r="9" spans="1:12">
      <c r="A9" s="2">
        <v>2013</v>
      </c>
      <c r="B9" s="26">
        <v>1003238111</v>
      </c>
      <c r="C9" s="26">
        <v>842193693</v>
      </c>
      <c r="D9" s="26">
        <f t="shared" si="0"/>
        <v>161044418</v>
      </c>
      <c r="E9" s="27">
        <f t="shared" si="1"/>
        <v>0.83947537854251231</v>
      </c>
      <c r="F9" s="27">
        <f t="shared" si="2"/>
        <v>0.16052462145748767</v>
      </c>
      <c r="G9" s="24"/>
      <c r="H9" s="25" t="s">
        <v>3</v>
      </c>
      <c r="I9" s="27">
        <f>I7/I6</f>
        <v>0.97662423402072074</v>
      </c>
      <c r="J9" s="24"/>
      <c r="K9" s="24"/>
    </row>
    <row r="10" spans="1:12">
      <c r="A10" s="2">
        <v>2014</v>
      </c>
      <c r="B10" s="26">
        <v>1037982210</v>
      </c>
      <c r="C10" s="26">
        <v>893065264</v>
      </c>
      <c r="D10" s="26">
        <f t="shared" si="0"/>
        <v>144916946</v>
      </c>
      <c r="E10" s="27">
        <f t="shared" si="1"/>
        <v>0.8603859058432225</v>
      </c>
      <c r="F10" s="27">
        <f t="shared" si="2"/>
        <v>0.1396140941567775</v>
      </c>
      <c r="G10" s="24"/>
      <c r="H10" s="25" t="s">
        <v>10</v>
      </c>
      <c r="I10" s="27">
        <f>I8/226087513</f>
        <v>0.16364940066371556</v>
      </c>
      <c r="J10" s="24"/>
      <c r="K10" s="24"/>
    </row>
    <row r="11" spans="1:12">
      <c r="A11" s="2">
        <v>2015</v>
      </c>
      <c r="B11" s="26">
        <v>1086413400</v>
      </c>
      <c r="C11" s="26">
        <v>939247412</v>
      </c>
      <c r="D11" s="26">
        <v>147165988</v>
      </c>
      <c r="E11" s="27">
        <v>0.86453960527364626</v>
      </c>
      <c r="F11" s="27">
        <v>0.13546039472635371</v>
      </c>
      <c r="G11" s="24"/>
      <c r="H11" s="24"/>
      <c r="I11" s="24"/>
      <c r="J11" s="24"/>
      <c r="K11" s="24"/>
    </row>
    <row r="12" spans="1:12">
      <c r="A12" s="2">
        <v>2016</v>
      </c>
      <c r="B12" s="26">
        <v>1136501615</v>
      </c>
      <c r="C12" s="26">
        <v>984567996</v>
      </c>
      <c r="D12" s="26">
        <f>B12-C12</f>
        <v>151933619</v>
      </c>
      <c r="E12" s="27">
        <f>C12/B12</f>
        <v>0.86631464751592102</v>
      </c>
      <c r="F12" s="27">
        <f>D12/B12</f>
        <v>0.13368535248407895</v>
      </c>
      <c r="G12" s="24"/>
      <c r="H12" s="25" t="s">
        <v>7</v>
      </c>
      <c r="I12" s="30" t="s">
        <v>38</v>
      </c>
      <c r="J12" s="24"/>
      <c r="K12" s="24"/>
    </row>
    <row r="13" spans="1:12">
      <c r="A13" s="15">
        <v>2017</v>
      </c>
      <c r="B13" s="17">
        <v>1189337480</v>
      </c>
      <c r="C13" s="17">
        <v>1036660677</v>
      </c>
      <c r="D13" s="17">
        <v>152676803</v>
      </c>
      <c r="E13" s="18">
        <v>0.872</v>
      </c>
      <c r="F13" s="18">
        <v>0.128</v>
      </c>
      <c r="G13" s="24"/>
      <c r="H13" s="25" t="s">
        <v>11</v>
      </c>
      <c r="I13" s="26">
        <f>+B19</f>
        <v>1582796732</v>
      </c>
      <c r="J13" s="24"/>
      <c r="K13" s="24"/>
    </row>
    <row r="14" spans="1:12">
      <c r="A14" s="16">
        <v>2018</v>
      </c>
      <c r="B14" s="17">
        <v>1249596102</v>
      </c>
      <c r="C14" s="17">
        <v>1084555626</v>
      </c>
      <c r="D14" s="17">
        <v>165040476</v>
      </c>
      <c r="E14" s="18">
        <v>0.86792494331900538</v>
      </c>
      <c r="F14" s="18">
        <v>0.13207505668099467</v>
      </c>
      <c r="G14" s="24"/>
      <c r="H14" s="25" t="s">
        <v>12</v>
      </c>
      <c r="I14" s="26">
        <v>1537815999</v>
      </c>
      <c r="J14" s="24"/>
      <c r="K14" s="22"/>
    </row>
    <row r="15" spans="1:12">
      <c r="A15" s="16">
        <v>2019</v>
      </c>
      <c r="B15" s="17">
        <v>1317330381</v>
      </c>
      <c r="C15" s="17">
        <v>1144057115</v>
      </c>
      <c r="D15" s="17">
        <v>173273266</v>
      </c>
      <c r="E15" s="18">
        <f>C15/B15</f>
        <v>0.86846635551784179</v>
      </c>
      <c r="F15" s="18">
        <f>D15/B15</f>
        <v>0.13153364448215818</v>
      </c>
      <c r="G15" s="24"/>
      <c r="H15" s="25" t="s">
        <v>13</v>
      </c>
      <c r="I15" s="26">
        <f>+I13-I14</f>
        <v>44980733</v>
      </c>
      <c r="J15" s="24"/>
      <c r="K15" s="24"/>
      <c r="L15" s="24"/>
    </row>
    <row r="16" spans="1:12">
      <c r="A16" s="16">
        <v>2020</v>
      </c>
      <c r="B16" s="17">
        <v>1374220107</v>
      </c>
      <c r="C16" s="17">
        <v>1357257633</v>
      </c>
      <c r="D16" s="17">
        <f>B16-C16</f>
        <v>16962474</v>
      </c>
      <c r="E16" s="18">
        <f>C16/B16</f>
        <v>0.98765665418982262</v>
      </c>
      <c r="F16" s="18">
        <f>D16/B16</f>
        <v>1.2343345810177408E-2</v>
      </c>
      <c r="G16" s="24"/>
      <c r="H16" s="25" t="s">
        <v>3</v>
      </c>
      <c r="I16" s="28">
        <f>I14/I13</f>
        <v>0.97158148479169337</v>
      </c>
      <c r="J16" s="24"/>
      <c r="K16" s="24"/>
      <c r="L16" s="24"/>
    </row>
    <row r="17" spans="1:12">
      <c r="A17" s="25">
        <v>2021</v>
      </c>
      <c r="B17" s="26">
        <v>1443559703</v>
      </c>
      <c r="C17" s="26">
        <v>1440887928</v>
      </c>
      <c r="D17" s="26">
        <f>B17-C17</f>
        <v>2671775</v>
      </c>
      <c r="E17" s="27">
        <f>C17/B17</f>
        <v>0.99814917596103059</v>
      </c>
      <c r="F17" s="27">
        <f>D17/B17</f>
        <v>1.8508240389694503E-3</v>
      </c>
      <c r="G17" s="24"/>
      <c r="H17" s="25" t="s">
        <v>14</v>
      </c>
      <c r="I17" s="28">
        <f>I15/226087513</f>
        <v>0.19895275242379265</v>
      </c>
      <c r="J17" s="24"/>
      <c r="K17" s="24"/>
      <c r="L17" s="24"/>
    </row>
    <row r="18" spans="1:12">
      <c r="A18" s="32">
        <v>2022</v>
      </c>
      <c r="B18" s="33">
        <v>1522226340</v>
      </c>
      <c r="C18" s="33">
        <v>1488581998</v>
      </c>
      <c r="D18" s="33">
        <f>B18-C18</f>
        <v>33644342</v>
      </c>
      <c r="E18" s="34">
        <f>C18/B18</f>
        <v>0.97789793730674768</v>
      </c>
      <c r="F18" s="34">
        <f>D18/B18</f>
        <v>2.2102062693252305E-2</v>
      </c>
      <c r="G18" s="24"/>
      <c r="H18" s="25"/>
      <c r="I18" s="28"/>
      <c r="J18" s="24"/>
      <c r="K18" s="24"/>
      <c r="L18" s="24"/>
    </row>
    <row r="19" spans="1:12">
      <c r="A19" s="2">
        <v>2023</v>
      </c>
      <c r="B19" s="26">
        <v>1582796732</v>
      </c>
      <c r="C19" s="26">
        <v>1545797646</v>
      </c>
      <c r="D19" s="26">
        <f t="shared" ref="D19" si="3">B19-C19</f>
        <v>36999086</v>
      </c>
      <c r="E19" s="27">
        <f t="shared" ref="E19" si="4">C19/B19</f>
        <v>0.97662423402072074</v>
      </c>
      <c r="F19" s="27">
        <f t="shared" ref="F19" si="5">D19/B19</f>
        <v>2.3375765979279265E-2</v>
      </c>
      <c r="G19" s="24"/>
      <c r="H19" s="24"/>
      <c r="I19" s="24"/>
      <c r="J19" s="24"/>
      <c r="K19" s="24"/>
      <c r="L19" s="24"/>
    </row>
    <row r="23" spans="1:12">
      <c r="B23" s="31" t="s">
        <v>29</v>
      </c>
    </row>
    <row r="24" spans="1:12">
      <c r="B24" s="31"/>
    </row>
  </sheetData>
  <pageMargins left="0.7" right="0.7" top="0.75" bottom="0.75" header="0.3" footer="0.3"/>
  <pageSetup scale="90" orientation="landscape" r:id="rId1"/>
  <legacy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"/>
  <sheetViews>
    <sheetView tabSelected="1" workbookViewId="0">
      <selection activeCell="I17" sqref="I17"/>
    </sheetView>
  </sheetViews>
  <sheetFormatPr defaultRowHeight="15"/>
  <cols>
    <col min="1" max="1" width="6" bestFit="1" customWidth="1"/>
    <col min="2" max="2" width="14.5703125" bestFit="1" customWidth="1"/>
    <col min="3" max="3" width="15" bestFit="1" customWidth="1"/>
    <col min="4" max="4" width="11.5703125" bestFit="1" customWidth="1"/>
    <col min="5" max="5" width="14.85546875" customWidth="1"/>
    <col min="6" max="6" width="13.42578125" bestFit="1" customWidth="1"/>
    <col min="7" max="7" width="11.5703125" bestFit="1" customWidth="1"/>
    <col min="8" max="8" width="14.28515625" bestFit="1" customWidth="1"/>
    <col min="9" max="9" width="10.5703125" bestFit="1" customWidth="1"/>
    <col min="10" max="10" width="16" bestFit="1" customWidth="1"/>
    <col min="11" max="11" width="43.7109375" customWidth="1"/>
  </cols>
  <sheetData>
    <row r="1" spans="1:11" ht="19.5" thickBot="1">
      <c r="A1" s="14" t="s">
        <v>27</v>
      </c>
    </row>
    <row r="2" spans="1:11" s="4" customFormat="1" ht="15.75" thickBot="1">
      <c r="C2" s="35" t="s">
        <v>15</v>
      </c>
      <c r="D2" s="36"/>
      <c r="E2" s="36"/>
      <c r="F2" s="37"/>
      <c r="G2" s="35" t="s">
        <v>16</v>
      </c>
      <c r="H2" s="36"/>
      <c r="I2" s="37"/>
    </row>
    <row r="3" spans="1:11" s="10" customFormat="1" ht="60.75" thickBot="1">
      <c r="A3" s="5" t="s">
        <v>0</v>
      </c>
      <c r="B3" s="6" t="s">
        <v>17</v>
      </c>
      <c r="C3" s="5" t="s">
        <v>18</v>
      </c>
      <c r="D3" s="7" t="s">
        <v>19</v>
      </c>
      <c r="E3" s="7" t="s">
        <v>20</v>
      </c>
      <c r="F3" s="8" t="s">
        <v>21</v>
      </c>
      <c r="G3" s="5" t="s">
        <v>22</v>
      </c>
      <c r="H3" s="7" t="s">
        <v>23</v>
      </c>
      <c r="I3" s="8" t="s">
        <v>24</v>
      </c>
      <c r="J3" s="9" t="s">
        <v>25</v>
      </c>
    </row>
    <row r="4" spans="1:11" hidden="1">
      <c r="A4" s="11">
        <v>2011</v>
      </c>
      <c r="B4" s="12">
        <v>729083388</v>
      </c>
      <c r="C4" s="12">
        <v>17262483</v>
      </c>
      <c r="D4" s="12">
        <v>0</v>
      </c>
      <c r="E4" s="12">
        <v>25469831</v>
      </c>
      <c r="F4" s="12">
        <v>10503835</v>
      </c>
      <c r="G4" s="12">
        <v>36317613</v>
      </c>
      <c r="H4" s="12">
        <v>0</v>
      </c>
      <c r="I4" s="12">
        <v>0</v>
      </c>
      <c r="J4" s="12">
        <f t="shared" ref="J4" si="0">B4+(SUM(C4:F4))-(SUM(G4:I4))</f>
        <v>746001924</v>
      </c>
      <c r="K4" s="10"/>
    </row>
    <row r="5" spans="1:11" hidden="1">
      <c r="A5" s="11" t="s">
        <v>26</v>
      </c>
      <c r="B5" s="12">
        <v>894699665</v>
      </c>
      <c r="C5" s="12">
        <v>51180304</v>
      </c>
      <c r="D5" s="12">
        <v>0</v>
      </c>
      <c r="E5" s="12">
        <v>24198117</v>
      </c>
      <c r="F5" s="12">
        <v>10501146</v>
      </c>
      <c r="G5" s="12">
        <v>46622851</v>
      </c>
      <c r="H5" s="12">
        <v>534366</v>
      </c>
      <c r="I5" s="12">
        <v>43934</v>
      </c>
      <c r="J5" s="12">
        <f t="shared" ref="J5:J7" si="1">B5+(SUM(C5:F5))-(SUM(G5:I5))</f>
        <v>933378081</v>
      </c>
      <c r="K5" s="10"/>
    </row>
    <row r="6" spans="1:11">
      <c r="A6" s="11">
        <v>2015</v>
      </c>
      <c r="B6" s="13">
        <f>J5</f>
        <v>933378081</v>
      </c>
      <c r="C6" s="12">
        <v>1377207</v>
      </c>
      <c r="D6" s="12">
        <v>0</v>
      </c>
      <c r="E6" s="12">
        <v>24012910</v>
      </c>
      <c r="F6" s="12">
        <v>10884708</v>
      </c>
      <c r="G6" s="12">
        <v>49131541</v>
      </c>
      <c r="H6" s="12">
        <v>838887</v>
      </c>
      <c r="I6" s="12">
        <v>41433</v>
      </c>
      <c r="J6" s="12">
        <f t="shared" si="1"/>
        <v>919641045</v>
      </c>
      <c r="K6" s="10"/>
    </row>
    <row r="7" spans="1:11">
      <c r="A7" s="11">
        <v>2016</v>
      </c>
      <c r="B7" s="13">
        <v>919641045</v>
      </c>
      <c r="C7" s="12">
        <v>62140092</v>
      </c>
      <c r="D7" s="12">
        <v>0</v>
      </c>
      <c r="E7" s="12">
        <v>23983655</v>
      </c>
      <c r="F7" s="12">
        <v>11245390</v>
      </c>
      <c r="G7" s="12">
        <v>50018009</v>
      </c>
      <c r="H7" s="12">
        <v>701918</v>
      </c>
      <c r="I7" s="12">
        <v>37818</v>
      </c>
      <c r="J7" s="12">
        <f t="shared" si="1"/>
        <v>966252437</v>
      </c>
      <c r="K7" s="10" t="s">
        <v>30</v>
      </c>
    </row>
    <row r="8" spans="1:11" s="24" customFormat="1">
      <c r="A8" s="21">
        <v>2017</v>
      </c>
      <c r="B8" s="22">
        <v>966252437</v>
      </c>
      <c r="C8" s="23">
        <v>133891278</v>
      </c>
      <c r="D8" s="23">
        <v>0</v>
      </c>
      <c r="E8" s="23">
        <v>26419418</v>
      </c>
      <c r="F8" s="23">
        <v>11876965</v>
      </c>
      <c r="G8" s="23">
        <v>56616054</v>
      </c>
      <c r="H8" s="23">
        <v>694027</v>
      </c>
      <c r="I8" s="23">
        <v>35172</v>
      </c>
      <c r="J8" s="23">
        <v>1081094845</v>
      </c>
      <c r="K8" s="10" t="s">
        <v>31</v>
      </c>
    </row>
    <row r="9" spans="1:11" s="24" customFormat="1">
      <c r="A9" s="21">
        <v>2018</v>
      </c>
      <c r="B9" s="22">
        <v>1081094845</v>
      </c>
      <c r="C9" s="23">
        <v>-32369787</v>
      </c>
      <c r="D9" s="23">
        <v>0</v>
      </c>
      <c r="E9" s="23">
        <v>28034989</v>
      </c>
      <c r="F9" s="23">
        <v>12429434</v>
      </c>
      <c r="G9" s="23">
        <v>54703360</v>
      </c>
      <c r="H9" s="23">
        <v>625874</v>
      </c>
      <c r="I9" s="23">
        <v>32699</v>
      </c>
      <c r="J9" s="23">
        <f>+B9+C9+D9+E9+F9-G9-H9-I9</f>
        <v>1033827548</v>
      </c>
      <c r="K9" s="10" t="s">
        <v>32</v>
      </c>
    </row>
    <row r="10" spans="1:11" s="24" customFormat="1" ht="30">
      <c r="A10" s="21">
        <v>2019</v>
      </c>
      <c r="B10" s="22">
        <v>1033827549</v>
      </c>
      <c r="C10" s="23">
        <v>159738998</v>
      </c>
      <c r="D10" s="23">
        <v>0</v>
      </c>
      <c r="E10" s="23">
        <v>29405052</v>
      </c>
      <c r="F10" s="23">
        <v>13023433</v>
      </c>
      <c r="G10" s="23">
        <v>58324155</v>
      </c>
      <c r="H10" s="23">
        <v>903100</v>
      </c>
      <c r="I10" s="23">
        <v>27128</v>
      </c>
      <c r="J10" s="23">
        <f>+B10+C10+D10+E10+F10-G10-H10-I10</f>
        <v>1176740649</v>
      </c>
      <c r="K10" s="10" t="s">
        <v>34</v>
      </c>
    </row>
    <row r="11" spans="1:11" s="24" customFormat="1">
      <c r="A11" s="21">
        <v>2020</v>
      </c>
      <c r="B11" s="22">
        <v>1176740649</v>
      </c>
      <c r="C11" s="23">
        <v>89261871</v>
      </c>
      <c r="D11" s="23">
        <v>0</v>
      </c>
      <c r="E11" s="23">
        <v>187107707</v>
      </c>
      <c r="F11" s="23">
        <v>13445849</v>
      </c>
      <c r="G11" s="23">
        <v>64890993</v>
      </c>
      <c r="H11" s="23">
        <v>577979</v>
      </c>
      <c r="I11" s="23">
        <v>22550</v>
      </c>
      <c r="J11" s="23">
        <f t="shared" ref="J11" si="2">+B11+C11+D11+E11+F11-G11-H11-I11</f>
        <v>1401064554</v>
      </c>
      <c r="K11" s="10" t="s">
        <v>33</v>
      </c>
    </row>
    <row r="12" spans="1:11" s="24" customFormat="1">
      <c r="A12" s="21">
        <v>2021</v>
      </c>
      <c r="B12" s="22">
        <v>1401064554</v>
      </c>
      <c r="C12" s="23">
        <v>182776361</v>
      </c>
      <c r="D12" s="23">
        <v>0</v>
      </c>
      <c r="E12" s="23">
        <v>32711607</v>
      </c>
      <c r="F12" s="23">
        <v>13448518</v>
      </c>
      <c r="G12" s="23">
        <v>66080292</v>
      </c>
      <c r="H12" s="23">
        <v>845110</v>
      </c>
      <c r="I12" s="23">
        <v>5788</v>
      </c>
      <c r="J12" s="23">
        <f>+B12+C12+E12+F12-G12-H12+I12</f>
        <v>1563081426</v>
      </c>
      <c r="K12" s="10" t="s">
        <v>35</v>
      </c>
    </row>
    <row r="13" spans="1:11" s="24" customFormat="1">
      <c r="A13" s="21">
        <v>2022</v>
      </c>
      <c r="B13" s="22">
        <v>1563081426</v>
      </c>
      <c r="C13" s="23">
        <v>-114144630</v>
      </c>
      <c r="D13" s="23">
        <v>0</v>
      </c>
      <c r="E13" s="23">
        <v>20727511</v>
      </c>
      <c r="F13" s="23">
        <v>14267738</v>
      </c>
      <c r="G13" s="23">
        <v>70654888</v>
      </c>
      <c r="H13" s="23">
        <v>987348</v>
      </c>
      <c r="I13" s="23">
        <f>1178200+1</f>
        <v>1178201</v>
      </c>
      <c r="J13" s="23">
        <f>+B13+C13+E13+F13-G13-H13+I13</f>
        <v>1413468010</v>
      </c>
      <c r="K13" s="10" t="s">
        <v>36</v>
      </c>
    </row>
    <row r="14" spans="1:11" s="24" customFormat="1">
      <c r="A14" s="21">
        <v>2023</v>
      </c>
      <c r="B14" s="22">
        <v>1413468010</v>
      </c>
      <c r="C14" s="23">
        <v>163592578</v>
      </c>
      <c r="D14" s="23">
        <v>0</v>
      </c>
      <c r="E14" s="23">
        <v>21822391</v>
      </c>
      <c r="F14" s="23">
        <v>15832543</v>
      </c>
      <c r="G14" s="23">
        <v>75851511</v>
      </c>
      <c r="H14" s="23">
        <v>1040740</v>
      </c>
      <c r="I14" s="23">
        <v>7272</v>
      </c>
      <c r="J14" s="23">
        <f>+B14+C14+D14+E14+F14-G14-H14-I14</f>
        <v>1537815999</v>
      </c>
      <c r="K14" s="10" t="s">
        <v>39</v>
      </c>
    </row>
    <row r="15" spans="1:11" s="24" customFormat="1">
      <c r="A15" s="21"/>
      <c r="B15" s="22"/>
      <c r="C15" s="23"/>
      <c r="D15" s="23"/>
      <c r="E15" s="23"/>
      <c r="F15" s="23"/>
      <c r="G15" s="23"/>
      <c r="H15" s="23"/>
      <c r="I15" s="23"/>
      <c r="J15" s="23"/>
    </row>
    <row r="16" spans="1:11">
      <c r="B16" s="20" t="s">
        <v>28</v>
      </c>
      <c r="C16" s="20"/>
      <c r="D16" s="20"/>
      <c r="E16" s="20"/>
      <c r="F16" s="20"/>
      <c r="G16" s="20"/>
    </row>
    <row r="17" spans="2:8">
      <c r="B17" s="20"/>
      <c r="C17" s="20"/>
      <c r="D17" s="20"/>
      <c r="E17" s="20"/>
      <c r="F17" s="20"/>
      <c r="G17" s="20"/>
      <c r="H17" s="13"/>
    </row>
    <row r="18" spans="2:8">
      <c r="H18" s="13"/>
    </row>
    <row r="19" spans="2:8">
      <c r="H19" s="13"/>
    </row>
    <row r="20" spans="2:8">
      <c r="H20" s="13"/>
    </row>
    <row r="22" spans="2:8" ht="15" customHeight="1"/>
  </sheetData>
  <mergeCells count="2">
    <mergeCell ref="C2:F2"/>
    <mergeCell ref="G2:I2"/>
  </mergeCells>
  <pageMargins left="0.7" right="0.7" top="0.75" bottom="0.75" header="0.3" footer="0.3"/>
  <pageSetup paperSize="256" scale="9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Pension Funding Valuation</vt:lpstr>
      <vt:lpstr>Additions, Deductions</vt:lpstr>
      <vt:lpstr>'Additions, Deductions'!Print_Area</vt:lpstr>
      <vt:lpstr>'Pension Funding Valuation'!Print_Area</vt:lpstr>
    </vt:vector>
  </TitlesOfParts>
  <Company>Texas Comptroller of Public Accounts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Local-A</dc:creator>
  <cp:lastModifiedBy>Khe'Landria Modkins</cp:lastModifiedBy>
  <cp:lastPrinted>2022-07-11T14:24:10Z</cp:lastPrinted>
  <dcterms:created xsi:type="dcterms:W3CDTF">2015-12-14T16:26:35Z</dcterms:created>
  <dcterms:modified xsi:type="dcterms:W3CDTF">2025-02-04T22:22:13Z</dcterms:modified>
</cp:coreProperties>
</file>