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Finance\Administration\Treasury\Economic development\ED Investments Report - Transparency Stars\Transparency Stars\R Drive files for city website\FY22\"/>
    </mc:Choice>
  </mc:AlternateContent>
  <xr:revisionPtr revIDLastSave="0" documentId="8_{82B2BD95-32D4-4C3F-8F85-7B3D48A8F268}" xr6:coauthVersionLast="47" xr6:coauthVersionMax="47" xr10:uidLastSave="{00000000-0000-0000-0000-000000000000}"/>
  <bookViews>
    <workbookView xWindow="-28920" yWindow="-120" windowWidth="29040" windowHeight="15840" xr2:uid="{979D2F63-2FC2-4817-9A78-E7820EC1E2A5}"/>
  </bookViews>
  <sheets>
    <sheet name="FY22" sheetId="1" r:id="rId1"/>
  </sheets>
  <definedNames>
    <definedName name="_xlnm.Print_Area" localSheetId="0">'FY22'!$A$1:$Q$29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1" l="1"/>
  <c r="I3" i="1"/>
  <c r="H4" i="1"/>
  <c r="I4" i="1"/>
  <c r="H5" i="1"/>
  <c r="I8" i="1"/>
  <c r="I9" i="1"/>
  <c r="H10" i="1"/>
  <c r="I10" i="1"/>
  <c r="H12" i="1"/>
  <c r="I12" i="1"/>
  <c r="E13" i="1"/>
  <c r="I13" i="1" s="1"/>
  <c r="I15" i="1"/>
  <c r="I16" i="1"/>
  <c r="H18" i="1"/>
  <c r="I18" i="1"/>
  <c r="H19" i="1"/>
  <c r="I19" i="1"/>
  <c r="I20" i="1"/>
  <c r="H22" i="1"/>
  <c r="H25" i="1" s="1"/>
  <c r="H23" i="1"/>
  <c r="H24" i="1" s="1"/>
  <c r="I23" i="1"/>
  <c r="I24" i="1" s="1"/>
  <c r="I25" i="1" s="1"/>
  <c r="H27" i="1"/>
  <c r="I27" i="1"/>
  <c r="I28" i="1"/>
  <c r="I29" i="1"/>
  <c r="H31" i="1"/>
  <c r="I31" i="1"/>
  <c r="H32" i="1"/>
  <c r="I32" i="1"/>
  <c r="I33" i="1"/>
  <c r="I34" i="1"/>
</calcChain>
</file>

<file path=xl/sharedStrings.xml><?xml version="1.0" encoding="utf-8"?>
<sst xmlns="http://schemas.openxmlformats.org/spreadsheetml/2006/main" count="266" uniqueCount="131">
  <si>
    <t>italics indicates projection</t>
  </si>
  <si>
    <t xml:space="preserve">*Estimated Value does not necessarily represent the actual value; in some cases, this was a target value.  </t>
  </si>
  <si>
    <t>x</t>
  </si>
  <si>
    <t>FY29</t>
  </si>
  <si>
    <t>FY23</t>
  </si>
  <si>
    <t>Expansion of existing business</t>
  </si>
  <si>
    <t>925 Avenue H East</t>
  </si>
  <si>
    <t>Texstars, LLC</t>
  </si>
  <si>
    <t>Abatement</t>
  </si>
  <si>
    <t>FY17</t>
  </si>
  <si>
    <t>New medical office building</t>
  </si>
  <si>
    <t>900 W Arbrook Blvd</t>
  </si>
  <si>
    <t>Texas Rehab Hospital (TST Arlington IRF)</t>
  </si>
  <si>
    <t>FY25</t>
  </si>
  <si>
    <t>FY21</t>
  </si>
  <si>
    <t>New Class A Office space, business retention, job creation</t>
  </si>
  <si>
    <t>2909 E Arkansas Ln</t>
  </si>
  <si>
    <t>Southwest Restaurant Equipment</t>
  </si>
  <si>
    <t>FY20</t>
  </si>
  <si>
    <t>Redevelopment or former mall site, 1.2 million sf new industrial space</t>
  </si>
  <si>
    <t>2919 E Divison St</t>
  </si>
  <si>
    <r>
      <t xml:space="preserve">General Motors - Arlington Logistics Center               </t>
    </r>
    <r>
      <rPr>
        <b/>
        <sz val="10"/>
        <rFont val="Segoe UI Semibold"/>
        <family val="2"/>
      </rPr>
      <t>(formerly owned by NP Arlington Industrial)</t>
    </r>
  </si>
  <si>
    <t>FY28</t>
  </si>
  <si>
    <t>FY19</t>
  </si>
  <si>
    <t>General Motors - 2015 Expansion Real Property</t>
  </si>
  <si>
    <t>FY27</t>
  </si>
  <si>
    <t>FY18</t>
  </si>
  <si>
    <t>Plant renovation, expansion, and retooling</t>
  </si>
  <si>
    <t>2525 E Abram St</t>
  </si>
  <si>
    <t>General Motors - 2015 Expansion BPP</t>
  </si>
  <si>
    <t>FY14</t>
  </si>
  <si>
    <t>Addition of stamping facility and jobs</t>
  </si>
  <si>
    <t>General Motors - 2012 Stamping Facility</t>
  </si>
  <si>
    <t>FY26</t>
  </si>
  <si>
    <t>Renovation/Expansion of existing business</t>
  </si>
  <si>
    <t>3301 Matlock Rd</t>
  </si>
  <si>
    <t>Columbia Medical Center of Arlington</t>
  </si>
  <si>
    <t>New distribution, retail and call center development</t>
  </si>
  <si>
    <t>2200 E IH 20</t>
  </si>
  <si>
    <t>Big Zilla Development of Texas (Summit Racing)</t>
  </si>
  <si>
    <t>FY36</t>
  </si>
  <si>
    <t>Redevelopment of multi-family housing</t>
  </si>
  <si>
    <t>East Lamar Boulevard</t>
  </si>
  <si>
    <t>Arlington Commons - Phase II</t>
  </si>
  <si>
    <t>FY34</t>
  </si>
  <si>
    <t>Van Buren Drive</t>
  </si>
  <si>
    <t>Arlington Commons - Phase ID</t>
  </si>
  <si>
    <t>FY32</t>
  </si>
  <si>
    <t>505 E Lamar Boulevard</t>
  </si>
  <si>
    <t xml:space="preserve">Arlington Commons - Phase IC </t>
  </si>
  <si>
    <t>425 E Lamar Boulevard</t>
  </si>
  <si>
    <t>Arlington Commons - Phase IA (Lamar Circle Owner)</t>
  </si>
  <si>
    <t>FY22</t>
  </si>
  <si>
    <t>FY16</t>
  </si>
  <si>
    <t>821,502 sf new industrial space</t>
  </si>
  <si>
    <t>4900 Sherry St</t>
  </si>
  <si>
    <t>Arlington Commerce Center (Big Box)</t>
  </si>
  <si>
    <t>Relocate regional distribution center</t>
  </si>
  <si>
    <t>Williams Sonoma</t>
  </si>
  <si>
    <t>Ch 380</t>
  </si>
  <si>
    <t>Location of new hub operation</t>
  </si>
  <si>
    <t>2320 E Bardin Rd</t>
  </si>
  <si>
    <t>United Parcel Service</t>
  </si>
  <si>
    <t>TBD</t>
  </si>
  <si>
    <t>Major entertainment complex</t>
  </si>
  <si>
    <t>1600 &amp; 1650 E Randol Mill Road</t>
  </si>
  <si>
    <t>Texas LIVE &amp; Live by Loews</t>
  </si>
  <si>
    <t>Relocation of world headquarters, job creation; Ballpark preservation</t>
  </si>
  <si>
    <t>1000 Ballpark Way, Ste 400</t>
  </si>
  <si>
    <t>Six Flags Entertainment Corporation</t>
  </si>
  <si>
    <t>New business investment, job creation</t>
  </si>
  <si>
    <t>1111 W Bardin Rd</t>
  </si>
  <si>
    <t>Rent the Runway</t>
  </si>
  <si>
    <t>FY35</t>
  </si>
  <si>
    <t>New industrial park, job creation</t>
  </si>
  <si>
    <t>3601 Allen Ave</t>
  </si>
  <si>
    <t>Prologis</t>
  </si>
  <si>
    <t xml:space="preserve">Redevelopment, mixed-use project </t>
  </si>
  <si>
    <t>200 E Abram St &amp; 325 S Mesquite St</t>
  </si>
  <si>
    <t>Park 7</t>
  </si>
  <si>
    <t>FY30</t>
  </si>
  <si>
    <t>2200 Arlington Downs Rd</t>
  </si>
  <si>
    <t>L-3 Link Technologies / CAE</t>
  </si>
  <si>
    <t>Redevelopment of former mall site, job creation</t>
  </si>
  <si>
    <t>General Motors (Arlington Logistics Center)</t>
  </si>
  <si>
    <t>Renovation of existing retail center, business retention</t>
  </si>
  <si>
    <t xml:space="preserve">1701 W Randol Mill </t>
  </si>
  <si>
    <t>Fielder Plaza Limited Partnership</t>
  </si>
  <si>
    <t>FY39</t>
  </si>
  <si>
    <t>Relocation of world headquarters and consolidation of various purchasing offices</t>
  </si>
  <si>
    <t>1361 Horton Circle</t>
  </si>
  <si>
    <t>D R Horton &amp; DR Horton Materials, Inc</t>
  </si>
  <si>
    <t>1119 Commercial Blvd S</t>
  </si>
  <si>
    <t>CSI Calendering</t>
  </si>
  <si>
    <t>New development, job creation</t>
  </si>
  <si>
    <t>251 Osler Dr</t>
  </si>
  <si>
    <t>Camcal, LLC</t>
  </si>
  <si>
    <t>FY24</t>
  </si>
  <si>
    <t>Renovation of building and new jobs</t>
  </si>
  <si>
    <t>102 E I-20 Hwy</t>
  </si>
  <si>
    <t>Canales Furniture / VSCL Corp</t>
  </si>
  <si>
    <t>Onsite and offsite improvements, sidewalks, water/sewer infrastructure</t>
  </si>
  <si>
    <t>Entertainment District</t>
  </si>
  <si>
    <t>Big Bang (Ph 1: Spark Arlington, 1 Rangers Way)</t>
  </si>
  <si>
    <t>Autosales, Inc (dba Summit Racing)</t>
  </si>
  <si>
    <t>FY15</t>
  </si>
  <si>
    <t>Lamar Blvd / Parkway Central</t>
  </si>
  <si>
    <t>Arlington Commons Lands</t>
  </si>
  <si>
    <t>3801 S Collins St</t>
  </si>
  <si>
    <t>Americredit (GM Financial)</t>
  </si>
  <si>
    <t>TIRZ</t>
  </si>
  <si>
    <t>Developer Participation</t>
  </si>
  <si>
    <t>IVCF</t>
  </si>
  <si>
    <t>Fee Waivers</t>
  </si>
  <si>
    <t>Hiring</t>
  </si>
  <si>
    <t>Development /Business Assistance</t>
  </si>
  <si>
    <t>Mixed Beverage Tax</t>
  </si>
  <si>
    <t>HOT</t>
  </si>
  <si>
    <t>Sales Tax</t>
  </si>
  <si>
    <t>Property Tax</t>
  </si>
  <si>
    <t>Funding Source</t>
  </si>
  <si>
    <t>Type of Abatement/Rebate/Grant</t>
  </si>
  <si>
    <t>Estimated Added Value</t>
  </si>
  <si>
    <t>Estimated Total Maximum Value of Incentive*</t>
  </si>
  <si>
    <t>Fiscal Year End</t>
  </si>
  <si>
    <t>Fiscal Year Begin</t>
  </si>
  <si>
    <t>Total Estimated Investment by Company</t>
  </si>
  <si>
    <t>Investment and Improvement Summary</t>
  </si>
  <si>
    <t>Location</t>
  </si>
  <si>
    <t>Company</t>
  </si>
  <si>
    <t>Agreement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</si>
</sst>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164" formatCode="m/d/yy;@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sz val="10"/>
      <name val="Segoe UI"/>
      <family val="2"/>
    </font>
    <font>
      <i/>
      <sz val="10"/>
      <name val="Calibri"/>
      <family val="2"/>
    </font>
    <font>
      <sz val="10"/>
      <name val="Times New Roman"/>
      <family val="1"/>
    </font>
    <font>
      <sz val="12"/>
      <name val="Calibri"/>
      <family val="2"/>
    </font>
    <font>
      <sz val="12"/>
      <name val="Segoe UI Semilight"/>
      <family val="2"/>
    </font>
    <font>
      <i/>
      <sz val="12"/>
      <name val="Segoe UI Semilight"/>
      <family val="2"/>
    </font>
    <font>
      <sz val="10"/>
      <name val="Segoe UI Semilight"/>
      <family val="2"/>
    </font>
    <font>
      <b/>
      <sz val="12"/>
      <name val="Segoe UI Semibold"/>
      <family val="2"/>
    </font>
    <font>
      <b/>
      <sz val="14"/>
      <color theme="7" tint="-0.249977111117893"/>
      <name val="Calibri"/>
      <family val="2"/>
    </font>
    <font>
      <b/>
      <sz val="10"/>
      <name val="Segoe UI Semibold"/>
      <family val="2"/>
    </font>
    <font>
      <b/>
      <sz val="14"/>
      <color theme="9" tint="-0.249977111117893"/>
      <name val="Calibri"/>
      <family val="2"/>
    </font>
    <font>
      <b/>
      <sz val="14"/>
      <name val="Calibri"/>
      <family val="2"/>
    </font>
    <font>
      <sz val="9"/>
      <name val="Segoe UI"/>
      <family val="2"/>
    </font>
    <font>
      <sz val="9"/>
      <name val="Segoe UI Semibold"/>
      <family val="2"/>
    </font>
    <font>
      <b/>
      <sz val="12"/>
      <name val="Segoe UI Black"/>
      <family val="2"/>
    </font>
    <font>
      <sz val="10"/>
      <name val="Segoe UI Blac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 style="dotted">
        <color auto="1"/>
      </top>
      <bottom style="dotted">
        <color auto="1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35">
    <xf numFmtId="0" fontId="0" fillId="0" borderId="0" xfId="0"/>
    <xf numFmtId="0" fontId="2" fillId="0" borderId="0" xfId="1" applyFont="1" applyAlignment="1">
      <alignment vertical="center" wrapText="1"/>
    </xf>
    <xf numFmtId="42" fontId="3" fillId="0" borderId="0" xfId="1" applyNumberFormat="1" applyFont="1" applyAlignment="1">
      <alignment vertical="center" wrapText="1"/>
    </xf>
    <xf numFmtId="0" fontId="0" fillId="0" borderId="0" xfId="0" applyAlignment="1">
      <alignment horizontal="center"/>
    </xf>
    <xf numFmtId="42" fontId="2" fillId="0" borderId="0" xfId="1" applyNumberFormat="1" applyFont="1" applyAlignment="1">
      <alignment vertical="center" wrapText="1"/>
    </xf>
    <xf numFmtId="42" fontId="2" fillId="0" borderId="0" xfId="1" applyNumberFormat="1" applyFont="1" applyAlignment="1">
      <alignment horizontal="left" vertical="center" wrapText="1"/>
    </xf>
    <xf numFmtId="0" fontId="2" fillId="0" borderId="0" xfId="1" applyFont="1" applyAlignment="1">
      <alignment vertical="center"/>
    </xf>
    <xf numFmtId="42" fontId="2" fillId="0" borderId="0" xfId="1" applyNumberFormat="1" applyFont="1" applyAlignment="1">
      <alignment horizontal="left" vertical="center"/>
    </xf>
    <xf numFmtId="42" fontId="4" fillId="0" borderId="0" xfId="1" applyNumberFormat="1" applyFont="1" applyAlignment="1">
      <alignment horizontal="left" vertical="center"/>
    </xf>
    <xf numFmtId="42" fontId="6" fillId="0" borderId="0" xfId="2" applyNumberFormat="1" applyFont="1" applyAlignment="1">
      <alignment vertical="center" wrapText="1"/>
    </xf>
    <xf numFmtId="42" fontId="6" fillId="0" borderId="0" xfId="2" applyNumberFormat="1" applyFont="1" applyAlignment="1">
      <alignment horizontal="center" vertical="center" wrapText="1"/>
    </xf>
    <xf numFmtId="42" fontId="7" fillId="0" borderId="1" xfId="2" applyNumberFormat="1" applyFont="1" applyBorder="1" applyAlignment="1">
      <alignment horizontal="center" vertical="center" wrapText="1"/>
    </xf>
    <xf numFmtId="42" fontId="8" fillId="0" borderId="1" xfId="2" applyNumberFormat="1" applyFont="1" applyBorder="1" applyAlignment="1">
      <alignment vertical="center" wrapText="1"/>
    </xf>
    <xf numFmtId="42" fontId="7" fillId="0" borderId="1" xfId="2" applyNumberFormat="1" applyFont="1" applyBorder="1" applyAlignment="1">
      <alignment vertical="center" wrapText="1"/>
    </xf>
    <xf numFmtId="0" fontId="9" fillId="0" borderId="1" xfId="2" applyFont="1" applyBorder="1" applyAlignment="1">
      <alignment vertical="center" wrapText="1"/>
    </xf>
    <xf numFmtId="164" fontId="10" fillId="0" borderId="1" xfId="2" applyNumberFormat="1" applyFont="1" applyBorder="1" applyAlignment="1">
      <alignment vertical="center" wrapText="1"/>
    </xf>
    <xf numFmtId="42" fontId="11" fillId="0" borderId="1" xfId="1" applyNumberFormat="1" applyFont="1" applyBorder="1" applyAlignment="1">
      <alignment vertical="center" wrapText="1"/>
    </xf>
    <xf numFmtId="42" fontId="7" fillId="0" borderId="1" xfId="2" applyNumberFormat="1" applyFont="1" applyBorder="1" applyAlignment="1">
      <alignment horizontal="center" vertical="center" wrapText="1"/>
    </xf>
    <xf numFmtId="42" fontId="7" fillId="0" borderId="0" xfId="2" applyNumberFormat="1" applyFont="1" applyAlignment="1">
      <alignment horizontal="center" vertical="center" wrapText="1"/>
    </xf>
    <xf numFmtId="42" fontId="7" fillId="0" borderId="2" xfId="2" applyNumberFormat="1" applyFont="1" applyBorder="1" applyAlignment="1">
      <alignment horizontal="center" vertical="center" wrapText="1"/>
    </xf>
    <xf numFmtId="42" fontId="7" fillId="0" borderId="3" xfId="2" applyNumberFormat="1" applyFont="1" applyBorder="1" applyAlignment="1">
      <alignment horizontal="center" vertical="center" wrapText="1"/>
    </xf>
    <xf numFmtId="42" fontId="8" fillId="0" borderId="3" xfId="2" applyNumberFormat="1" applyFont="1" applyBorder="1" applyAlignment="1">
      <alignment vertical="center" wrapText="1"/>
    </xf>
    <xf numFmtId="42" fontId="7" fillId="0" borderId="3" xfId="2" applyNumberFormat="1" applyFont="1" applyBorder="1" applyAlignment="1">
      <alignment vertical="center" wrapText="1"/>
    </xf>
    <xf numFmtId="0" fontId="9" fillId="0" borderId="3" xfId="2" applyFont="1" applyBorder="1" applyAlignment="1">
      <alignment vertical="center" wrapText="1"/>
    </xf>
    <xf numFmtId="164" fontId="10" fillId="0" borderId="3" xfId="2" applyNumberFormat="1" applyFont="1" applyBorder="1" applyAlignment="1">
      <alignment vertical="center" wrapText="1"/>
    </xf>
    <xf numFmtId="42" fontId="11" fillId="0" borderId="3" xfId="1" applyNumberFormat="1" applyFont="1" applyBorder="1" applyAlignment="1">
      <alignment vertical="center" wrapText="1"/>
    </xf>
    <xf numFmtId="42" fontId="13" fillId="0" borderId="1" xfId="1" applyNumberFormat="1" applyFont="1" applyBorder="1" applyAlignment="1">
      <alignment vertical="center" wrapText="1"/>
    </xf>
    <xf numFmtId="0" fontId="14" fillId="0" borderId="0" xfId="2" applyFont="1" applyAlignment="1">
      <alignment horizontal="center" vertical="center" wrapText="1"/>
    </xf>
    <xf numFmtId="42" fontId="15" fillId="0" borderId="0" xfId="2" applyNumberFormat="1" applyFont="1" applyAlignment="1">
      <alignment horizontal="center" vertical="center" wrapText="1"/>
    </xf>
    <xf numFmtId="42" fontId="16" fillId="0" borderId="0" xfId="2" applyNumberFormat="1" applyFont="1" applyAlignment="1">
      <alignment horizontal="center" vertical="center" wrapText="1"/>
    </xf>
    <xf numFmtId="42" fontId="17" fillId="0" borderId="0" xfId="2" applyNumberFormat="1" applyFont="1" applyAlignment="1">
      <alignment horizontal="center" vertical="center" wrapText="1"/>
    </xf>
    <xf numFmtId="164" fontId="17" fillId="0" borderId="0" xfId="2" applyNumberFormat="1" applyFont="1" applyAlignment="1">
      <alignment horizontal="center" vertical="center" wrapText="1"/>
    </xf>
    <xf numFmtId="0" fontId="17" fillId="0" borderId="0" xfId="1" applyFont="1" applyAlignment="1">
      <alignment horizontal="center" vertical="center" wrapText="1"/>
    </xf>
    <xf numFmtId="0" fontId="18" fillId="0" borderId="0" xfId="1" applyFont="1" applyAlignment="1">
      <alignment vertical="center" wrapText="1"/>
    </xf>
    <xf numFmtId="0" fontId="17" fillId="0" borderId="0" xfId="2" applyFont="1" applyAlignment="1">
      <alignment horizontal="center" vertical="center" wrapText="1"/>
    </xf>
  </cellXfs>
  <cellStyles count="3">
    <cellStyle name="Normal" xfId="0" builtinId="0"/>
    <cellStyle name="Normal 3" xfId="1" xr:uid="{6E986571-DF72-4F9F-A032-0213FA5A0A93}"/>
    <cellStyle name="Normal_4-14-99 99-2000 Budget Cheat Sheet" xfId="2" xr:uid="{33549359-CC50-474E-9765-2CAF10F2B2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92F2C-8993-4F6F-82A9-2268FFF843C8}">
  <sheetPr>
    <pageSetUpPr fitToPage="1"/>
  </sheetPr>
  <dimension ref="A1:S46"/>
  <sheetViews>
    <sheetView showGridLines="0" tabSelected="1" zoomScaleNormal="100" workbookViewId="0">
      <pane xSplit="2" ySplit="2" topLeftCell="E3" activePane="bottomRight" state="frozen"/>
      <selection pane="topRight" activeCell="C1" sqref="C1"/>
      <selection pane="bottomLeft" activeCell="A3" sqref="A3"/>
      <selection pane="bottomRight" activeCell="B28" sqref="B28"/>
    </sheetView>
  </sheetViews>
  <sheetFormatPr defaultRowHeight="15" x14ac:dyDescent="0.25"/>
  <cols>
    <col min="1" max="1" width="15.5703125" style="1" customWidth="1"/>
    <col min="2" max="2" width="57.28515625" style="5" customWidth="1"/>
    <col min="3" max="3" width="38.7109375" style="4" customWidth="1"/>
    <col min="4" max="4" width="39" customWidth="1"/>
    <col min="5" max="5" width="22.28515625" customWidth="1"/>
    <col min="6" max="7" width="14.42578125" style="3" customWidth="1"/>
    <col min="8" max="8" width="22" style="2" customWidth="1"/>
    <col min="9" max="9" width="16.7109375" customWidth="1"/>
    <col min="10" max="10" width="7.85546875" customWidth="1"/>
    <col min="11" max="13" width="8.42578125" style="1" customWidth="1"/>
    <col min="14" max="14" width="11.5703125" style="1" customWidth="1"/>
    <col min="15" max="15" width="7.85546875" style="1" customWidth="1"/>
    <col min="16" max="16" width="7.140625" style="1" hidden="1" customWidth="1"/>
    <col min="17" max="17" width="8.28515625" style="1" hidden="1" customWidth="1"/>
    <col min="18" max="18" width="10.42578125" style="1" hidden="1" customWidth="1"/>
    <col min="19" max="19" width="9.28515625" style="1" hidden="1" customWidth="1"/>
    <col min="20" max="247" width="9.140625" style="1"/>
    <col min="248" max="248" width="32.140625" style="1" bestFit="1" customWidth="1"/>
    <col min="249" max="249" width="34.5703125" style="1" bestFit="1" customWidth="1"/>
    <col min="250" max="250" width="11.28515625" style="1" customWidth="1"/>
    <col min="251" max="251" width="12" style="1" customWidth="1"/>
    <col min="252" max="252" width="36.140625" style="1" customWidth="1"/>
    <col min="253" max="253" width="26.42578125" style="1" customWidth="1"/>
    <col min="254" max="254" width="28" style="1" customWidth="1"/>
    <col min="255" max="255" width="35.42578125" style="1" customWidth="1"/>
    <col min="256" max="256" width="14.85546875" style="1" bestFit="1" customWidth="1"/>
    <col min="257" max="257" width="17.42578125" style="1" bestFit="1" customWidth="1"/>
    <col min="258" max="258" width="15.42578125" style="1" customWidth="1"/>
    <col min="259" max="503" width="9.140625" style="1"/>
    <col min="504" max="504" width="32.140625" style="1" bestFit="1" customWidth="1"/>
    <col min="505" max="505" width="34.5703125" style="1" bestFit="1" customWidth="1"/>
    <col min="506" max="506" width="11.28515625" style="1" customWidth="1"/>
    <col min="507" max="507" width="12" style="1" customWidth="1"/>
    <col min="508" max="508" width="36.140625" style="1" customWidth="1"/>
    <col min="509" max="509" width="26.42578125" style="1" customWidth="1"/>
    <col min="510" max="510" width="28" style="1" customWidth="1"/>
    <col min="511" max="511" width="35.42578125" style="1" customWidth="1"/>
    <col min="512" max="512" width="14.85546875" style="1" bestFit="1" customWidth="1"/>
    <col min="513" max="513" width="17.42578125" style="1" bestFit="1" customWidth="1"/>
    <col min="514" max="514" width="15.42578125" style="1" customWidth="1"/>
    <col min="515" max="759" width="9.140625" style="1"/>
    <col min="760" max="760" width="32.140625" style="1" bestFit="1" customWidth="1"/>
    <col min="761" max="761" width="34.5703125" style="1" bestFit="1" customWidth="1"/>
    <col min="762" max="762" width="11.28515625" style="1" customWidth="1"/>
    <col min="763" max="763" width="12" style="1" customWidth="1"/>
    <col min="764" max="764" width="36.140625" style="1" customWidth="1"/>
    <col min="765" max="765" width="26.42578125" style="1" customWidth="1"/>
    <col min="766" max="766" width="28" style="1" customWidth="1"/>
    <col min="767" max="767" width="35.42578125" style="1" customWidth="1"/>
    <col min="768" max="768" width="14.85546875" style="1" bestFit="1" customWidth="1"/>
    <col min="769" max="769" width="17.42578125" style="1" bestFit="1" customWidth="1"/>
    <col min="770" max="770" width="15.42578125" style="1" customWidth="1"/>
    <col min="771" max="1015" width="9.140625" style="1"/>
    <col min="1016" max="1016" width="32.140625" style="1" bestFit="1" customWidth="1"/>
    <col min="1017" max="1017" width="34.5703125" style="1" bestFit="1" customWidth="1"/>
    <col min="1018" max="1018" width="11.28515625" style="1" customWidth="1"/>
    <col min="1019" max="1019" width="12" style="1" customWidth="1"/>
    <col min="1020" max="1020" width="36.140625" style="1" customWidth="1"/>
    <col min="1021" max="1021" width="26.42578125" style="1" customWidth="1"/>
    <col min="1022" max="1022" width="28" style="1" customWidth="1"/>
    <col min="1023" max="1023" width="35.42578125" style="1" customWidth="1"/>
    <col min="1024" max="1024" width="14.85546875" style="1" bestFit="1" customWidth="1"/>
    <col min="1025" max="1025" width="17.42578125" style="1" bestFit="1" customWidth="1"/>
    <col min="1026" max="1026" width="15.42578125" style="1" customWidth="1"/>
    <col min="1027" max="1271" width="9.140625" style="1"/>
    <col min="1272" max="1272" width="32.140625" style="1" bestFit="1" customWidth="1"/>
    <col min="1273" max="1273" width="34.5703125" style="1" bestFit="1" customWidth="1"/>
    <col min="1274" max="1274" width="11.28515625" style="1" customWidth="1"/>
    <col min="1275" max="1275" width="12" style="1" customWidth="1"/>
    <col min="1276" max="1276" width="36.140625" style="1" customWidth="1"/>
    <col min="1277" max="1277" width="26.42578125" style="1" customWidth="1"/>
    <col min="1278" max="1278" width="28" style="1" customWidth="1"/>
    <col min="1279" max="1279" width="35.42578125" style="1" customWidth="1"/>
    <col min="1280" max="1280" width="14.85546875" style="1" bestFit="1" customWidth="1"/>
    <col min="1281" max="1281" width="17.42578125" style="1" bestFit="1" customWidth="1"/>
    <col min="1282" max="1282" width="15.42578125" style="1" customWidth="1"/>
    <col min="1283" max="1527" width="9.140625" style="1"/>
    <col min="1528" max="1528" width="32.140625" style="1" bestFit="1" customWidth="1"/>
    <col min="1529" max="1529" width="34.5703125" style="1" bestFit="1" customWidth="1"/>
    <col min="1530" max="1530" width="11.28515625" style="1" customWidth="1"/>
    <col min="1531" max="1531" width="12" style="1" customWidth="1"/>
    <col min="1532" max="1532" width="36.140625" style="1" customWidth="1"/>
    <col min="1533" max="1533" width="26.42578125" style="1" customWidth="1"/>
    <col min="1534" max="1534" width="28" style="1" customWidth="1"/>
    <col min="1535" max="1535" width="35.42578125" style="1" customWidth="1"/>
    <col min="1536" max="1536" width="14.85546875" style="1" bestFit="1" customWidth="1"/>
    <col min="1537" max="1537" width="17.42578125" style="1" bestFit="1" customWidth="1"/>
    <col min="1538" max="1538" width="15.42578125" style="1" customWidth="1"/>
    <col min="1539" max="1783" width="9.140625" style="1"/>
    <col min="1784" max="1784" width="32.140625" style="1" bestFit="1" customWidth="1"/>
    <col min="1785" max="1785" width="34.5703125" style="1" bestFit="1" customWidth="1"/>
    <col min="1786" max="1786" width="11.28515625" style="1" customWidth="1"/>
    <col min="1787" max="1787" width="12" style="1" customWidth="1"/>
    <col min="1788" max="1788" width="36.140625" style="1" customWidth="1"/>
    <col min="1789" max="1789" width="26.42578125" style="1" customWidth="1"/>
    <col min="1790" max="1790" width="28" style="1" customWidth="1"/>
    <col min="1791" max="1791" width="35.42578125" style="1" customWidth="1"/>
    <col min="1792" max="1792" width="14.85546875" style="1" bestFit="1" customWidth="1"/>
    <col min="1793" max="1793" width="17.42578125" style="1" bestFit="1" customWidth="1"/>
    <col min="1794" max="1794" width="15.42578125" style="1" customWidth="1"/>
    <col min="1795" max="2039" width="9.140625" style="1"/>
    <col min="2040" max="2040" width="32.140625" style="1" bestFit="1" customWidth="1"/>
    <col min="2041" max="2041" width="34.5703125" style="1" bestFit="1" customWidth="1"/>
    <col min="2042" max="2042" width="11.28515625" style="1" customWidth="1"/>
    <col min="2043" max="2043" width="12" style="1" customWidth="1"/>
    <col min="2044" max="2044" width="36.140625" style="1" customWidth="1"/>
    <col min="2045" max="2045" width="26.42578125" style="1" customWidth="1"/>
    <col min="2046" max="2046" width="28" style="1" customWidth="1"/>
    <col min="2047" max="2047" width="35.42578125" style="1" customWidth="1"/>
    <col min="2048" max="2048" width="14.85546875" style="1" bestFit="1" customWidth="1"/>
    <col min="2049" max="2049" width="17.42578125" style="1" bestFit="1" customWidth="1"/>
    <col min="2050" max="2050" width="15.42578125" style="1" customWidth="1"/>
    <col min="2051" max="2295" width="9.140625" style="1"/>
    <col min="2296" max="2296" width="32.140625" style="1" bestFit="1" customWidth="1"/>
    <col min="2297" max="2297" width="34.5703125" style="1" bestFit="1" customWidth="1"/>
    <col min="2298" max="2298" width="11.28515625" style="1" customWidth="1"/>
    <col min="2299" max="2299" width="12" style="1" customWidth="1"/>
    <col min="2300" max="2300" width="36.140625" style="1" customWidth="1"/>
    <col min="2301" max="2301" width="26.42578125" style="1" customWidth="1"/>
    <col min="2302" max="2302" width="28" style="1" customWidth="1"/>
    <col min="2303" max="2303" width="35.42578125" style="1" customWidth="1"/>
    <col min="2304" max="2304" width="14.85546875" style="1" bestFit="1" customWidth="1"/>
    <col min="2305" max="2305" width="17.42578125" style="1" bestFit="1" customWidth="1"/>
    <col min="2306" max="2306" width="15.42578125" style="1" customWidth="1"/>
    <col min="2307" max="2551" width="9.140625" style="1"/>
    <col min="2552" max="2552" width="32.140625" style="1" bestFit="1" customWidth="1"/>
    <col min="2553" max="2553" width="34.5703125" style="1" bestFit="1" customWidth="1"/>
    <col min="2554" max="2554" width="11.28515625" style="1" customWidth="1"/>
    <col min="2555" max="2555" width="12" style="1" customWidth="1"/>
    <col min="2556" max="2556" width="36.140625" style="1" customWidth="1"/>
    <col min="2557" max="2557" width="26.42578125" style="1" customWidth="1"/>
    <col min="2558" max="2558" width="28" style="1" customWidth="1"/>
    <col min="2559" max="2559" width="35.42578125" style="1" customWidth="1"/>
    <col min="2560" max="2560" width="14.85546875" style="1" bestFit="1" customWidth="1"/>
    <col min="2561" max="2561" width="17.42578125" style="1" bestFit="1" customWidth="1"/>
    <col min="2562" max="2562" width="15.42578125" style="1" customWidth="1"/>
    <col min="2563" max="2807" width="9.140625" style="1"/>
    <col min="2808" max="2808" width="32.140625" style="1" bestFit="1" customWidth="1"/>
    <col min="2809" max="2809" width="34.5703125" style="1" bestFit="1" customWidth="1"/>
    <col min="2810" max="2810" width="11.28515625" style="1" customWidth="1"/>
    <col min="2811" max="2811" width="12" style="1" customWidth="1"/>
    <col min="2812" max="2812" width="36.140625" style="1" customWidth="1"/>
    <col min="2813" max="2813" width="26.42578125" style="1" customWidth="1"/>
    <col min="2814" max="2814" width="28" style="1" customWidth="1"/>
    <col min="2815" max="2815" width="35.42578125" style="1" customWidth="1"/>
    <col min="2816" max="2816" width="14.85546875" style="1" bestFit="1" customWidth="1"/>
    <col min="2817" max="2817" width="17.42578125" style="1" bestFit="1" customWidth="1"/>
    <col min="2818" max="2818" width="15.42578125" style="1" customWidth="1"/>
    <col min="2819" max="3063" width="9.140625" style="1"/>
    <col min="3064" max="3064" width="32.140625" style="1" bestFit="1" customWidth="1"/>
    <col min="3065" max="3065" width="34.5703125" style="1" bestFit="1" customWidth="1"/>
    <col min="3066" max="3066" width="11.28515625" style="1" customWidth="1"/>
    <col min="3067" max="3067" width="12" style="1" customWidth="1"/>
    <col min="3068" max="3068" width="36.140625" style="1" customWidth="1"/>
    <col min="3069" max="3069" width="26.42578125" style="1" customWidth="1"/>
    <col min="3070" max="3070" width="28" style="1" customWidth="1"/>
    <col min="3071" max="3071" width="35.42578125" style="1" customWidth="1"/>
    <col min="3072" max="3072" width="14.85546875" style="1" bestFit="1" customWidth="1"/>
    <col min="3073" max="3073" width="17.42578125" style="1" bestFit="1" customWidth="1"/>
    <col min="3074" max="3074" width="15.42578125" style="1" customWidth="1"/>
    <col min="3075" max="3319" width="9.140625" style="1"/>
    <col min="3320" max="3320" width="32.140625" style="1" bestFit="1" customWidth="1"/>
    <col min="3321" max="3321" width="34.5703125" style="1" bestFit="1" customWidth="1"/>
    <col min="3322" max="3322" width="11.28515625" style="1" customWidth="1"/>
    <col min="3323" max="3323" width="12" style="1" customWidth="1"/>
    <col min="3324" max="3324" width="36.140625" style="1" customWidth="1"/>
    <col min="3325" max="3325" width="26.42578125" style="1" customWidth="1"/>
    <col min="3326" max="3326" width="28" style="1" customWidth="1"/>
    <col min="3327" max="3327" width="35.42578125" style="1" customWidth="1"/>
    <col min="3328" max="3328" width="14.85546875" style="1" bestFit="1" customWidth="1"/>
    <col min="3329" max="3329" width="17.42578125" style="1" bestFit="1" customWidth="1"/>
    <col min="3330" max="3330" width="15.42578125" style="1" customWidth="1"/>
    <col min="3331" max="3575" width="9.140625" style="1"/>
    <col min="3576" max="3576" width="32.140625" style="1" bestFit="1" customWidth="1"/>
    <col min="3577" max="3577" width="34.5703125" style="1" bestFit="1" customWidth="1"/>
    <col min="3578" max="3578" width="11.28515625" style="1" customWidth="1"/>
    <col min="3579" max="3579" width="12" style="1" customWidth="1"/>
    <col min="3580" max="3580" width="36.140625" style="1" customWidth="1"/>
    <col min="3581" max="3581" width="26.42578125" style="1" customWidth="1"/>
    <col min="3582" max="3582" width="28" style="1" customWidth="1"/>
    <col min="3583" max="3583" width="35.42578125" style="1" customWidth="1"/>
    <col min="3584" max="3584" width="14.85546875" style="1" bestFit="1" customWidth="1"/>
    <col min="3585" max="3585" width="17.42578125" style="1" bestFit="1" customWidth="1"/>
    <col min="3586" max="3586" width="15.42578125" style="1" customWidth="1"/>
    <col min="3587" max="3831" width="9.140625" style="1"/>
    <col min="3832" max="3832" width="32.140625" style="1" bestFit="1" customWidth="1"/>
    <col min="3833" max="3833" width="34.5703125" style="1" bestFit="1" customWidth="1"/>
    <col min="3834" max="3834" width="11.28515625" style="1" customWidth="1"/>
    <col min="3835" max="3835" width="12" style="1" customWidth="1"/>
    <col min="3836" max="3836" width="36.140625" style="1" customWidth="1"/>
    <col min="3837" max="3837" width="26.42578125" style="1" customWidth="1"/>
    <col min="3838" max="3838" width="28" style="1" customWidth="1"/>
    <col min="3839" max="3839" width="35.42578125" style="1" customWidth="1"/>
    <col min="3840" max="3840" width="14.85546875" style="1" bestFit="1" customWidth="1"/>
    <col min="3841" max="3841" width="17.42578125" style="1" bestFit="1" customWidth="1"/>
    <col min="3842" max="3842" width="15.42578125" style="1" customWidth="1"/>
    <col min="3843" max="4087" width="9.140625" style="1"/>
    <col min="4088" max="4088" width="32.140625" style="1" bestFit="1" customWidth="1"/>
    <col min="4089" max="4089" width="34.5703125" style="1" bestFit="1" customWidth="1"/>
    <col min="4090" max="4090" width="11.28515625" style="1" customWidth="1"/>
    <col min="4091" max="4091" width="12" style="1" customWidth="1"/>
    <col min="4092" max="4092" width="36.140625" style="1" customWidth="1"/>
    <col min="4093" max="4093" width="26.42578125" style="1" customWidth="1"/>
    <col min="4094" max="4094" width="28" style="1" customWidth="1"/>
    <col min="4095" max="4095" width="35.42578125" style="1" customWidth="1"/>
    <col min="4096" max="4096" width="14.85546875" style="1" bestFit="1" customWidth="1"/>
    <col min="4097" max="4097" width="17.42578125" style="1" bestFit="1" customWidth="1"/>
    <col min="4098" max="4098" width="15.42578125" style="1" customWidth="1"/>
    <col min="4099" max="4343" width="9.140625" style="1"/>
    <col min="4344" max="4344" width="32.140625" style="1" bestFit="1" customWidth="1"/>
    <col min="4345" max="4345" width="34.5703125" style="1" bestFit="1" customWidth="1"/>
    <col min="4346" max="4346" width="11.28515625" style="1" customWidth="1"/>
    <col min="4347" max="4347" width="12" style="1" customWidth="1"/>
    <col min="4348" max="4348" width="36.140625" style="1" customWidth="1"/>
    <col min="4349" max="4349" width="26.42578125" style="1" customWidth="1"/>
    <col min="4350" max="4350" width="28" style="1" customWidth="1"/>
    <col min="4351" max="4351" width="35.42578125" style="1" customWidth="1"/>
    <col min="4352" max="4352" width="14.85546875" style="1" bestFit="1" customWidth="1"/>
    <col min="4353" max="4353" width="17.42578125" style="1" bestFit="1" customWidth="1"/>
    <col min="4354" max="4354" width="15.42578125" style="1" customWidth="1"/>
    <col min="4355" max="4599" width="9.140625" style="1"/>
    <col min="4600" max="4600" width="32.140625" style="1" bestFit="1" customWidth="1"/>
    <col min="4601" max="4601" width="34.5703125" style="1" bestFit="1" customWidth="1"/>
    <col min="4602" max="4602" width="11.28515625" style="1" customWidth="1"/>
    <col min="4603" max="4603" width="12" style="1" customWidth="1"/>
    <col min="4604" max="4604" width="36.140625" style="1" customWidth="1"/>
    <col min="4605" max="4605" width="26.42578125" style="1" customWidth="1"/>
    <col min="4606" max="4606" width="28" style="1" customWidth="1"/>
    <col min="4607" max="4607" width="35.42578125" style="1" customWidth="1"/>
    <col min="4608" max="4608" width="14.85546875" style="1" bestFit="1" customWidth="1"/>
    <col min="4609" max="4609" width="17.42578125" style="1" bestFit="1" customWidth="1"/>
    <col min="4610" max="4610" width="15.42578125" style="1" customWidth="1"/>
    <col min="4611" max="4855" width="9.140625" style="1"/>
    <col min="4856" max="4856" width="32.140625" style="1" bestFit="1" customWidth="1"/>
    <col min="4857" max="4857" width="34.5703125" style="1" bestFit="1" customWidth="1"/>
    <col min="4858" max="4858" width="11.28515625" style="1" customWidth="1"/>
    <col min="4859" max="4859" width="12" style="1" customWidth="1"/>
    <col min="4860" max="4860" width="36.140625" style="1" customWidth="1"/>
    <col min="4861" max="4861" width="26.42578125" style="1" customWidth="1"/>
    <col min="4862" max="4862" width="28" style="1" customWidth="1"/>
    <col min="4863" max="4863" width="35.42578125" style="1" customWidth="1"/>
    <col min="4864" max="4864" width="14.85546875" style="1" bestFit="1" customWidth="1"/>
    <col min="4865" max="4865" width="17.42578125" style="1" bestFit="1" customWidth="1"/>
    <col min="4866" max="4866" width="15.42578125" style="1" customWidth="1"/>
    <col min="4867" max="5111" width="9.140625" style="1"/>
    <col min="5112" max="5112" width="32.140625" style="1" bestFit="1" customWidth="1"/>
    <col min="5113" max="5113" width="34.5703125" style="1" bestFit="1" customWidth="1"/>
    <col min="5114" max="5114" width="11.28515625" style="1" customWidth="1"/>
    <col min="5115" max="5115" width="12" style="1" customWidth="1"/>
    <col min="5116" max="5116" width="36.140625" style="1" customWidth="1"/>
    <col min="5117" max="5117" width="26.42578125" style="1" customWidth="1"/>
    <col min="5118" max="5118" width="28" style="1" customWidth="1"/>
    <col min="5119" max="5119" width="35.42578125" style="1" customWidth="1"/>
    <col min="5120" max="5120" width="14.85546875" style="1" bestFit="1" customWidth="1"/>
    <col min="5121" max="5121" width="17.42578125" style="1" bestFit="1" customWidth="1"/>
    <col min="5122" max="5122" width="15.42578125" style="1" customWidth="1"/>
    <col min="5123" max="5367" width="9.140625" style="1"/>
    <col min="5368" max="5368" width="32.140625" style="1" bestFit="1" customWidth="1"/>
    <col min="5369" max="5369" width="34.5703125" style="1" bestFit="1" customWidth="1"/>
    <col min="5370" max="5370" width="11.28515625" style="1" customWidth="1"/>
    <col min="5371" max="5371" width="12" style="1" customWidth="1"/>
    <col min="5372" max="5372" width="36.140625" style="1" customWidth="1"/>
    <col min="5373" max="5373" width="26.42578125" style="1" customWidth="1"/>
    <col min="5374" max="5374" width="28" style="1" customWidth="1"/>
    <col min="5375" max="5375" width="35.42578125" style="1" customWidth="1"/>
    <col min="5376" max="5376" width="14.85546875" style="1" bestFit="1" customWidth="1"/>
    <col min="5377" max="5377" width="17.42578125" style="1" bestFit="1" customWidth="1"/>
    <col min="5378" max="5378" width="15.42578125" style="1" customWidth="1"/>
    <col min="5379" max="5623" width="9.140625" style="1"/>
    <col min="5624" max="5624" width="32.140625" style="1" bestFit="1" customWidth="1"/>
    <col min="5625" max="5625" width="34.5703125" style="1" bestFit="1" customWidth="1"/>
    <col min="5626" max="5626" width="11.28515625" style="1" customWidth="1"/>
    <col min="5627" max="5627" width="12" style="1" customWidth="1"/>
    <col min="5628" max="5628" width="36.140625" style="1" customWidth="1"/>
    <col min="5629" max="5629" width="26.42578125" style="1" customWidth="1"/>
    <col min="5630" max="5630" width="28" style="1" customWidth="1"/>
    <col min="5631" max="5631" width="35.42578125" style="1" customWidth="1"/>
    <col min="5632" max="5632" width="14.85546875" style="1" bestFit="1" customWidth="1"/>
    <col min="5633" max="5633" width="17.42578125" style="1" bestFit="1" customWidth="1"/>
    <col min="5634" max="5634" width="15.42578125" style="1" customWidth="1"/>
    <col min="5635" max="5879" width="9.140625" style="1"/>
    <col min="5880" max="5880" width="32.140625" style="1" bestFit="1" customWidth="1"/>
    <col min="5881" max="5881" width="34.5703125" style="1" bestFit="1" customWidth="1"/>
    <col min="5882" max="5882" width="11.28515625" style="1" customWidth="1"/>
    <col min="5883" max="5883" width="12" style="1" customWidth="1"/>
    <col min="5884" max="5884" width="36.140625" style="1" customWidth="1"/>
    <col min="5885" max="5885" width="26.42578125" style="1" customWidth="1"/>
    <col min="5886" max="5886" width="28" style="1" customWidth="1"/>
    <col min="5887" max="5887" width="35.42578125" style="1" customWidth="1"/>
    <col min="5888" max="5888" width="14.85546875" style="1" bestFit="1" customWidth="1"/>
    <col min="5889" max="5889" width="17.42578125" style="1" bestFit="1" customWidth="1"/>
    <col min="5890" max="5890" width="15.42578125" style="1" customWidth="1"/>
    <col min="5891" max="6135" width="9.140625" style="1"/>
    <col min="6136" max="6136" width="32.140625" style="1" bestFit="1" customWidth="1"/>
    <col min="6137" max="6137" width="34.5703125" style="1" bestFit="1" customWidth="1"/>
    <col min="6138" max="6138" width="11.28515625" style="1" customWidth="1"/>
    <col min="6139" max="6139" width="12" style="1" customWidth="1"/>
    <col min="6140" max="6140" width="36.140625" style="1" customWidth="1"/>
    <col min="6141" max="6141" width="26.42578125" style="1" customWidth="1"/>
    <col min="6142" max="6142" width="28" style="1" customWidth="1"/>
    <col min="6143" max="6143" width="35.42578125" style="1" customWidth="1"/>
    <col min="6144" max="6144" width="14.85546875" style="1" bestFit="1" customWidth="1"/>
    <col min="6145" max="6145" width="17.42578125" style="1" bestFit="1" customWidth="1"/>
    <col min="6146" max="6146" width="15.42578125" style="1" customWidth="1"/>
    <col min="6147" max="6391" width="9.140625" style="1"/>
    <col min="6392" max="6392" width="32.140625" style="1" bestFit="1" customWidth="1"/>
    <col min="6393" max="6393" width="34.5703125" style="1" bestFit="1" customWidth="1"/>
    <col min="6394" max="6394" width="11.28515625" style="1" customWidth="1"/>
    <col min="6395" max="6395" width="12" style="1" customWidth="1"/>
    <col min="6396" max="6396" width="36.140625" style="1" customWidth="1"/>
    <col min="6397" max="6397" width="26.42578125" style="1" customWidth="1"/>
    <col min="6398" max="6398" width="28" style="1" customWidth="1"/>
    <col min="6399" max="6399" width="35.42578125" style="1" customWidth="1"/>
    <col min="6400" max="6400" width="14.85546875" style="1" bestFit="1" customWidth="1"/>
    <col min="6401" max="6401" width="17.42578125" style="1" bestFit="1" customWidth="1"/>
    <col min="6402" max="6402" width="15.42578125" style="1" customWidth="1"/>
    <col min="6403" max="6647" width="9.140625" style="1"/>
    <col min="6648" max="6648" width="32.140625" style="1" bestFit="1" customWidth="1"/>
    <col min="6649" max="6649" width="34.5703125" style="1" bestFit="1" customWidth="1"/>
    <col min="6650" max="6650" width="11.28515625" style="1" customWidth="1"/>
    <col min="6651" max="6651" width="12" style="1" customWidth="1"/>
    <col min="6652" max="6652" width="36.140625" style="1" customWidth="1"/>
    <col min="6653" max="6653" width="26.42578125" style="1" customWidth="1"/>
    <col min="6654" max="6654" width="28" style="1" customWidth="1"/>
    <col min="6655" max="6655" width="35.42578125" style="1" customWidth="1"/>
    <col min="6656" max="6656" width="14.85546875" style="1" bestFit="1" customWidth="1"/>
    <col min="6657" max="6657" width="17.42578125" style="1" bestFit="1" customWidth="1"/>
    <col min="6658" max="6658" width="15.42578125" style="1" customWidth="1"/>
    <col min="6659" max="6903" width="9.140625" style="1"/>
    <col min="6904" max="6904" width="32.140625" style="1" bestFit="1" customWidth="1"/>
    <col min="6905" max="6905" width="34.5703125" style="1" bestFit="1" customWidth="1"/>
    <col min="6906" max="6906" width="11.28515625" style="1" customWidth="1"/>
    <col min="6907" max="6907" width="12" style="1" customWidth="1"/>
    <col min="6908" max="6908" width="36.140625" style="1" customWidth="1"/>
    <col min="6909" max="6909" width="26.42578125" style="1" customWidth="1"/>
    <col min="6910" max="6910" width="28" style="1" customWidth="1"/>
    <col min="6911" max="6911" width="35.42578125" style="1" customWidth="1"/>
    <col min="6912" max="6912" width="14.85546875" style="1" bestFit="1" customWidth="1"/>
    <col min="6913" max="6913" width="17.42578125" style="1" bestFit="1" customWidth="1"/>
    <col min="6914" max="6914" width="15.42578125" style="1" customWidth="1"/>
    <col min="6915" max="7159" width="9.140625" style="1"/>
    <col min="7160" max="7160" width="32.140625" style="1" bestFit="1" customWidth="1"/>
    <col min="7161" max="7161" width="34.5703125" style="1" bestFit="1" customWidth="1"/>
    <col min="7162" max="7162" width="11.28515625" style="1" customWidth="1"/>
    <col min="7163" max="7163" width="12" style="1" customWidth="1"/>
    <col min="7164" max="7164" width="36.140625" style="1" customWidth="1"/>
    <col min="7165" max="7165" width="26.42578125" style="1" customWidth="1"/>
    <col min="7166" max="7166" width="28" style="1" customWidth="1"/>
    <col min="7167" max="7167" width="35.42578125" style="1" customWidth="1"/>
    <col min="7168" max="7168" width="14.85546875" style="1" bestFit="1" customWidth="1"/>
    <col min="7169" max="7169" width="17.42578125" style="1" bestFit="1" customWidth="1"/>
    <col min="7170" max="7170" width="15.42578125" style="1" customWidth="1"/>
    <col min="7171" max="7415" width="9.140625" style="1"/>
    <col min="7416" max="7416" width="32.140625" style="1" bestFit="1" customWidth="1"/>
    <col min="7417" max="7417" width="34.5703125" style="1" bestFit="1" customWidth="1"/>
    <col min="7418" max="7418" width="11.28515625" style="1" customWidth="1"/>
    <col min="7419" max="7419" width="12" style="1" customWidth="1"/>
    <col min="7420" max="7420" width="36.140625" style="1" customWidth="1"/>
    <col min="7421" max="7421" width="26.42578125" style="1" customWidth="1"/>
    <col min="7422" max="7422" width="28" style="1" customWidth="1"/>
    <col min="7423" max="7423" width="35.42578125" style="1" customWidth="1"/>
    <col min="7424" max="7424" width="14.85546875" style="1" bestFit="1" customWidth="1"/>
    <col min="7425" max="7425" width="17.42578125" style="1" bestFit="1" customWidth="1"/>
    <col min="7426" max="7426" width="15.42578125" style="1" customWidth="1"/>
    <col min="7427" max="7671" width="9.140625" style="1"/>
    <col min="7672" max="7672" width="32.140625" style="1" bestFit="1" customWidth="1"/>
    <col min="7673" max="7673" width="34.5703125" style="1" bestFit="1" customWidth="1"/>
    <col min="7674" max="7674" width="11.28515625" style="1" customWidth="1"/>
    <col min="7675" max="7675" width="12" style="1" customWidth="1"/>
    <col min="7676" max="7676" width="36.140625" style="1" customWidth="1"/>
    <col min="7677" max="7677" width="26.42578125" style="1" customWidth="1"/>
    <col min="7678" max="7678" width="28" style="1" customWidth="1"/>
    <col min="7679" max="7679" width="35.42578125" style="1" customWidth="1"/>
    <col min="7680" max="7680" width="14.85546875" style="1" bestFit="1" customWidth="1"/>
    <col min="7681" max="7681" width="17.42578125" style="1" bestFit="1" customWidth="1"/>
    <col min="7682" max="7682" width="15.42578125" style="1" customWidth="1"/>
    <col min="7683" max="7927" width="9.140625" style="1"/>
    <col min="7928" max="7928" width="32.140625" style="1" bestFit="1" customWidth="1"/>
    <col min="7929" max="7929" width="34.5703125" style="1" bestFit="1" customWidth="1"/>
    <col min="7930" max="7930" width="11.28515625" style="1" customWidth="1"/>
    <col min="7931" max="7931" width="12" style="1" customWidth="1"/>
    <col min="7932" max="7932" width="36.140625" style="1" customWidth="1"/>
    <col min="7933" max="7933" width="26.42578125" style="1" customWidth="1"/>
    <col min="7934" max="7934" width="28" style="1" customWidth="1"/>
    <col min="7935" max="7935" width="35.42578125" style="1" customWidth="1"/>
    <col min="7936" max="7936" width="14.85546875" style="1" bestFit="1" customWidth="1"/>
    <col min="7937" max="7937" width="17.42578125" style="1" bestFit="1" customWidth="1"/>
    <col min="7938" max="7938" width="15.42578125" style="1" customWidth="1"/>
    <col min="7939" max="8183" width="9.140625" style="1"/>
    <col min="8184" max="8184" width="32.140625" style="1" bestFit="1" customWidth="1"/>
    <col min="8185" max="8185" width="34.5703125" style="1" bestFit="1" customWidth="1"/>
    <col min="8186" max="8186" width="11.28515625" style="1" customWidth="1"/>
    <col min="8187" max="8187" width="12" style="1" customWidth="1"/>
    <col min="8188" max="8188" width="36.140625" style="1" customWidth="1"/>
    <col min="8189" max="8189" width="26.42578125" style="1" customWidth="1"/>
    <col min="8190" max="8190" width="28" style="1" customWidth="1"/>
    <col min="8191" max="8191" width="35.42578125" style="1" customWidth="1"/>
    <col min="8192" max="8192" width="14.85546875" style="1" bestFit="1" customWidth="1"/>
    <col min="8193" max="8193" width="17.42578125" style="1" bestFit="1" customWidth="1"/>
    <col min="8194" max="8194" width="15.42578125" style="1" customWidth="1"/>
    <col min="8195" max="8439" width="9.140625" style="1"/>
    <col min="8440" max="8440" width="32.140625" style="1" bestFit="1" customWidth="1"/>
    <col min="8441" max="8441" width="34.5703125" style="1" bestFit="1" customWidth="1"/>
    <col min="8442" max="8442" width="11.28515625" style="1" customWidth="1"/>
    <col min="8443" max="8443" width="12" style="1" customWidth="1"/>
    <col min="8444" max="8444" width="36.140625" style="1" customWidth="1"/>
    <col min="8445" max="8445" width="26.42578125" style="1" customWidth="1"/>
    <col min="8446" max="8446" width="28" style="1" customWidth="1"/>
    <col min="8447" max="8447" width="35.42578125" style="1" customWidth="1"/>
    <col min="8448" max="8448" width="14.85546875" style="1" bestFit="1" customWidth="1"/>
    <col min="8449" max="8449" width="17.42578125" style="1" bestFit="1" customWidth="1"/>
    <col min="8450" max="8450" width="15.42578125" style="1" customWidth="1"/>
    <col min="8451" max="8695" width="9.140625" style="1"/>
    <col min="8696" max="8696" width="32.140625" style="1" bestFit="1" customWidth="1"/>
    <col min="8697" max="8697" width="34.5703125" style="1" bestFit="1" customWidth="1"/>
    <col min="8698" max="8698" width="11.28515625" style="1" customWidth="1"/>
    <col min="8699" max="8699" width="12" style="1" customWidth="1"/>
    <col min="8700" max="8700" width="36.140625" style="1" customWidth="1"/>
    <col min="8701" max="8701" width="26.42578125" style="1" customWidth="1"/>
    <col min="8702" max="8702" width="28" style="1" customWidth="1"/>
    <col min="8703" max="8703" width="35.42578125" style="1" customWidth="1"/>
    <col min="8704" max="8704" width="14.85546875" style="1" bestFit="1" customWidth="1"/>
    <col min="8705" max="8705" width="17.42578125" style="1" bestFit="1" customWidth="1"/>
    <col min="8706" max="8706" width="15.42578125" style="1" customWidth="1"/>
    <col min="8707" max="8951" width="9.140625" style="1"/>
    <col min="8952" max="8952" width="32.140625" style="1" bestFit="1" customWidth="1"/>
    <col min="8953" max="8953" width="34.5703125" style="1" bestFit="1" customWidth="1"/>
    <col min="8954" max="8954" width="11.28515625" style="1" customWidth="1"/>
    <col min="8955" max="8955" width="12" style="1" customWidth="1"/>
    <col min="8956" max="8956" width="36.140625" style="1" customWidth="1"/>
    <col min="8957" max="8957" width="26.42578125" style="1" customWidth="1"/>
    <col min="8958" max="8958" width="28" style="1" customWidth="1"/>
    <col min="8959" max="8959" width="35.42578125" style="1" customWidth="1"/>
    <col min="8960" max="8960" width="14.85546875" style="1" bestFit="1" customWidth="1"/>
    <col min="8961" max="8961" width="17.42578125" style="1" bestFit="1" customWidth="1"/>
    <col min="8962" max="8962" width="15.42578125" style="1" customWidth="1"/>
    <col min="8963" max="9207" width="9.140625" style="1"/>
    <col min="9208" max="9208" width="32.140625" style="1" bestFit="1" customWidth="1"/>
    <col min="9209" max="9209" width="34.5703125" style="1" bestFit="1" customWidth="1"/>
    <col min="9210" max="9210" width="11.28515625" style="1" customWidth="1"/>
    <col min="9211" max="9211" width="12" style="1" customWidth="1"/>
    <col min="9212" max="9212" width="36.140625" style="1" customWidth="1"/>
    <col min="9213" max="9213" width="26.42578125" style="1" customWidth="1"/>
    <col min="9214" max="9214" width="28" style="1" customWidth="1"/>
    <col min="9215" max="9215" width="35.42578125" style="1" customWidth="1"/>
    <col min="9216" max="9216" width="14.85546875" style="1" bestFit="1" customWidth="1"/>
    <col min="9217" max="9217" width="17.42578125" style="1" bestFit="1" customWidth="1"/>
    <col min="9218" max="9218" width="15.42578125" style="1" customWidth="1"/>
    <col min="9219" max="9463" width="9.140625" style="1"/>
    <col min="9464" max="9464" width="32.140625" style="1" bestFit="1" customWidth="1"/>
    <col min="9465" max="9465" width="34.5703125" style="1" bestFit="1" customWidth="1"/>
    <col min="9466" max="9466" width="11.28515625" style="1" customWidth="1"/>
    <col min="9467" max="9467" width="12" style="1" customWidth="1"/>
    <col min="9468" max="9468" width="36.140625" style="1" customWidth="1"/>
    <col min="9469" max="9469" width="26.42578125" style="1" customWidth="1"/>
    <col min="9470" max="9470" width="28" style="1" customWidth="1"/>
    <col min="9471" max="9471" width="35.42578125" style="1" customWidth="1"/>
    <col min="9472" max="9472" width="14.85546875" style="1" bestFit="1" customWidth="1"/>
    <col min="9473" max="9473" width="17.42578125" style="1" bestFit="1" customWidth="1"/>
    <col min="9474" max="9474" width="15.42578125" style="1" customWidth="1"/>
    <col min="9475" max="9719" width="9.140625" style="1"/>
    <col min="9720" max="9720" width="32.140625" style="1" bestFit="1" customWidth="1"/>
    <col min="9721" max="9721" width="34.5703125" style="1" bestFit="1" customWidth="1"/>
    <col min="9722" max="9722" width="11.28515625" style="1" customWidth="1"/>
    <col min="9723" max="9723" width="12" style="1" customWidth="1"/>
    <col min="9724" max="9724" width="36.140625" style="1" customWidth="1"/>
    <col min="9725" max="9725" width="26.42578125" style="1" customWidth="1"/>
    <col min="9726" max="9726" width="28" style="1" customWidth="1"/>
    <col min="9727" max="9727" width="35.42578125" style="1" customWidth="1"/>
    <col min="9728" max="9728" width="14.85546875" style="1" bestFit="1" customWidth="1"/>
    <col min="9729" max="9729" width="17.42578125" style="1" bestFit="1" customWidth="1"/>
    <col min="9730" max="9730" width="15.42578125" style="1" customWidth="1"/>
    <col min="9731" max="9975" width="9.140625" style="1"/>
    <col min="9976" max="9976" width="32.140625" style="1" bestFit="1" customWidth="1"/>
    <col min="9977" max="9977" width="34.5703125" style="1" bestFit="1" customWidth="1"/>
    <col min="9978" max="9978" width="11.28515625" style="1" customWidth="1"/>
    <col min="9979" max="9979" width="12" style="1" customWidth="1"/>
    <col min="9980" max="9980" width="36.140625" style="1" customWidth="1"/>
    <col min="9981" max="9981" width="26.42578125" style="1" customWidth="1"/>
    <col min="9982" max="9982" width="28" style="1" customWidth="1"/>
    <col min="9983" max="9983" width="35.42578125" style="1" customWidth="1"/>
    <col min="9984" max="9984" width="14.85546875" style="1" bestFit="1" customWidth="1"/>
    <col min="9985" max="9985" width="17.42578125" style="1" bestFit="1" customWidth="1"/>
    <col min="9986" max="9986" width="15.42578125" style="1" customWidth="1"/>
    <col min="9987" max="10231" width="9.140625" style="1"/>
    <col min="10232" max="10232" width="32.140625" style="1" bestFit="1" customWidth="1"/>
    <col min="10233" max="10233" width="34.5703125" style="1" bestFit="1" customWidth="1"/>
    <col min="10234" max="10234" width="11.28515625" style="1" customWidth="1"/>
    <col min="10235" max="10235" width="12" style="1" customWidth="1"/>
    <col min="10236" max="10236" width="36.140625" style="1" customWidth="1"/>
    <col min="10237" max="10237" width="26.42578125" style="1" customWidth="1"/>
    <col min="10238" max="10238" width="28" style="1" customWidth="1"/>
    <col min="10239" max="10239" width="35.42578125" style="1" customWidth="1"/>
    <col min="10240" max="10240" width="14.85546875" style="1" bestFit="1" customWidth="1"/>
    <col min="10241" max="10241" width="17.42578125" style="1" bestFit="1" customWidth="1"/>
    <col min="10242" max="10242" width="15.42578125" style="1" customWidth="1"/>
    <col min="10243" max="10487" width="9.140625" style="1"/>
    <col min="10488" max="10488" width="32.140625" style="1" bestFit="1" customWidth="1"/>
    <col min="10489" max="10489" width="34.5703125" style="1" bestFit="1" customWidth="1"/>
    <col min="10490" max="10490" width="11.28515625" style="1" customWidth="1"/>
    <col min="10491" max="10491" width="12" style="1" customWidth="1"/>
    <col min="10492" max="10492" width="36.140625" style="1" customWidth="1"/>
    <col min="10493" max="10493" width="26.42578125" style="1" customWidth="1"/>
    <col min="10494" max="10494" width="28" style="1" customWidth="1"/>
    <col min="10495" max="10495" width="35.42578125" style="1" customWidth="1"/>
    <col min="10496" max="10496" width="14.85546875" style="1" bestFit="1" customWidth="1"/>
    <col min="10497" max="10497" width="17.42578125" style="1" bestFit="1" customWidth="1"/>
    <col min="10498" max="10498" width="15.42578125" style="1" customWidth="1"/>
    <col min="10499" max="10743" width="9.140625" style="1"/>
    <col min="10744" max="10744" width="32.140625" style="1" bestFit="1" customWidth="1"/>
    <col min="10745" max="10745" width="34.5703125" style="1" bestFit="1" customWidth="1"/>
    <col min="10746" max="10746" width="11.28515625" style="1" customWidth="1"/>
    <col min="10747" max="10747" width="12" style="1" customWidth="1"/>
    <col min="10748" max="10748" width="36.140625" style="1" customWidth="1"/>
    <col min="10749" max="10749" width="26.42578125" style="1" customWidth="1"/>
    <col min="10750" max="10750" width="28" style="1" customWidth="1"/>
    <col min="10751" max="10751" width="35.42578125" style="1" customWidth="1"/>
    <col min="10752" max="10752" width="14.85546875" style="1" bestFit="1" customWidth="1"/>
    <col min="10753" max="10753" width="17.42578125" style="1" bestFit="1" customWidth="1"/>
    <col min="10754" max="10754" width="15.42578125" style="1" customWidth="1"/>
    <col min="10755" max="10999" width="9.140625" style="1"/>
    <col min="11000" max="11000" width="32.140625" style="1" bestFit="1" customWidth="1"/>
    <col min="11001" max="11001" width="34.5703125" style="1" bestFit="1" customWidth="1"/>
    <col min="11002" max="11002" width="11.28515625" style="1" customWidth="1"/>
    <col min="11003" max="11003" width="12" style="1" customWidth="1"/>
    <col min="11004" max="11004" width="36.140625" style="1" customWidth="1"/>
    <col min="11005" max="11005" width="26.42578125" style="1" customWidth="1"/>
    <col min="11006" max="11006" width="28" style="1" customWidth="1"/>
    <col min="11007" max="11007" width="35.42578125" style="1" customWidth="1"/>
    <col min="11008" max="11008" width="14.85546875" style="1" bestFit="1" customWidth="1"/>
    <col min="11009" max="11009" width="17.42578125" style="1" bestFit="1" customWidth="1"/>
    <col min="11010" max="11010" width="15.42578125" style="1" customWidth="1"/>
    <col min="11011" max="11255" width="9.140625" style="1"/>
    <col min="11256" max="11256" width="32.140625" style="1" bestFit="1" customWidth="1"/>
    <col min="11257" max="11257" width="34.5703125" style="1" bestFit="1" customWidth="1"/>
    <col min="11258" max="11258" width="11.28515625" style="1" customWidth="1"/>
    <col min="11259" max="11259" width="12" style="1" customWidth="1"/>
    <col min="11260" max="11260" width="36.140625" style="1" customWidth="1"/>
    <col min="11261" max="11261" width="26.42578125" style="1" customWidth="1"/>
    <col min="11262" max="11262" width="28" style="1" customWidth="1"/>
    <col min="11263" max="11263" width="35.42578125" style="1" customWidth="1"/>
    <col min="11264" max="11264" width="14.85546875" style="1" bestFit="1" customWidth="1"/>
    <col min="11265" max="11265" width="17.42578125" style="1" bestFit="1" customWidth="1"/>
    <col min="11266" max="11266" width="15.42578125" style="1" customWidth="1"/>
    <col min="11267" max="11511" width="9.140625" style="1"/>
    <col min="11512" max="11512" width="32.140625" style="1" bestFit="1" customWidth="1"/>
    <col min="11513" max="11513" width="34.5703125" style="1" bestFit="1" customWidth="1"/>
    <col min="11514" max="11514" width="11.28515625" style="1" customWidth="1"/>
    <col min="11515" max="11515" width="12" style="1" customWidth="1"/>
    <col min="11516" max="11516" width="36.140625" style="1" customWidth="1"/>
    <col min="11517" max="11517" width="26.42578125" style="1" customWidth="1"/>
    <col min="11518" max="11518" width="28" style="1" customWidth="1"/>
    <col min="11519" max="11519" width="35.42578125" style="1" customWidth="1"/>
    <col min="11520" max="11520" width="14.85546875" style="1" bestFit="1" customWidth="1"/>
    <col min="11521" max="11521" width="17.42578125" style="1" bestFit="1" customWidth="1"/>
    <col min="11522" max="11522" width="15.42578125" style="1" customWidth="1"/>
    <col min="11523" max="11767" width="9.140625" style="1"/>
    <col min="11768" max="11768" width="32.140625" style="1" bestFit="1" customWidth="1"/>
    <col min="11769" max="11769" width="34.5703125" style="1" bestFit="1" customWidth="1"/>
    <col min="11770" max="11770" width="11.28515625" style="1" customWidth="1"/>
    <col min="11771" max="11771" width="12" style="1" customWidth="1"/>
    <col min="11772" max="11772" width="36.140625" style="1" customWidth="1"/>
    <col min="11773" max="11773" width="26.42578125" style="1" customWidth="1"/>
    <col min="11774" max="11774" width="28" style="1" customWidth="1"/>
    <col min="11775" max="11775" width="35.42578125" style="1" customWidth="1"/>
    <col min="11776" max="11776" width="14.85546875" style="1" bestFit="1" customWidth="1"/>
    <col min="11777" max="11777" width="17.42578125" style="1" bestFit="1" customWidth="1"/>
    <col min="11778" max="11778" width="15.42578125" style="1" customWidth="1"/>
    <col min="11779" max="12023" width="9.140625" style="1"/>
    <col min="12024" max="12024" width="32.140625" style="1" bestFit="1" customWidth="1"/>
    <col min="12025" max="12025" width="34.5703125" style="1" bestFit="1" customWidth="1"/>
    <col min="12026" max="12026" width="11.28515625" style="1" customWidth="1"/>
    <col min="12027" max="12027" width="12" style="1" customWidth="1"/>
    <col min="12028" max="12028" width="36.140625" style="1" customWidth="1"/>
    <col min="12029" max="12029" width="26.42578125" style="1" customWidth="1"/>
    <col min="12030" max="12030" width="28" style="1" customWidth="1"/>
    <col min="12031" max="12031" width="35.42578125" style="1" customWidth="1"/>
    <col min="12032" max="12032" width="14.85546875" style="1" bestFit="1" customWidth="1"/>
    <col min="12033" max="12033" width="17.42578125" style="1" bestFit="1" customWidth="1"/>
    <col min="12034" max="12034" width="15.42578125" style="1" customWidth="1"/>
    <col min="12035" max="12279" width="9.140625" style="1"/>
    <col min="12280" max="12280" width="32.140625" style="1" bestFit="1" customWidth="1"/>
    <col min="12281" max="12281" width="34.5703125" style="1" bestFit="1" customWidth="1"/>
    <col min="12282" max="12282" width="11.28515625" style="1" customWidth="1"/>
    <col min="12283" max="12283" width="12" style="1" customWidth="1"/>
    <col min="12284" max="12284" width="36.140625" style="1" customWidth="1"/>
    <col min="12285" max="12285" width="26.42578125" style="1" customWidth="1"/>
    <col min="12286" max="12286" width="28" style="1" customWidth="1"/>
    <col min="12287" max="12287" width="35.42578125" style="1" customWidth="1"/>
    <col min="12288" max="12288" width="14.85546875" style="1" bestFit="1" customWidth="1"/>
    <col min="12289" max="12289" width="17.42578125" style="1" bestFit="1" customWidth="1"/>
    <col min="12290" max="12290" width="15.42578125" style="1" customWidth="1"/>
    <col min="12291" max="12535" width="9.140625" style="1"/>
    <col min="12536" max="12536" width="32.140625" style="1" bestFit="1" customWidth="1"/>
    <col min="12537" max="12537" width="34.5703125" style="1" bestFit="1" customWidth="1"/>
    <col min="12538" max="12538" width="11.28515625" style="1" customWidth="1"/>
    <col min="12539" max="12539" width="12" style="1" customWidth="1"/>
    <col min="12540" max="12540" width="36.140625" style="1" customWidth="1"/>
    <col min="12541" max="12541" width="26.42578125" style="1" customWidth="1"/>
    <col min="12542" max="12542" width="28" style="1" customWidth="1"/>
    <col min="12543" max="12543" width="35.42578125" style="1" customWidth="1"/>
    <col min="12544" max="12544" width="14.85546875" style="1" bestFit="1" customWidth="1"/>
    <col min="12545" max="12545" width="17.42578125" style="1" bestFit="1" customWidth="1"/>
    <col min="12546" max="12546" width="15.42578125" style="1" customWidth="1"/>
    <col min="12547" max="12791" width="9.140625" style="1"/>
    <col min="12792" max="12792" width="32.140625" style="1" bestFit="1" customWidth="1"/>
    <col min="12793" max="12793" width="34.5703125" style="1" bestFit="1" customWidth="1"/>
    <col min="12794" max="12794" width="11.28515625" style="1" customWidth="1"/>
    <col min="12795" max="12795" width="12" style="1" customWidth="1"/>
    <col min="12796" max="12796" width="36.140625" style="1" customWidth="1"/>
    <col min="12797" max="12797" width="26.42578125" style="1" customWidth="1"/>
    <col min="12798" max="12798" width="28" style="1" customWidth="1"/>
    <col min="12799" max="12799" width="35.42578125" style="1" customWidth="1"/>
    <col min="12800" max="12800" width="14.85546875" style="1" bestFit="1" customWidth="1"/>
    <col min="12801" max="12801" width="17.42578125" style="1" bestFit="1" customWidth="1"/>
    <col min="12802" max="12802" width="15.42578125" style="1" customWidth="1"/>
    <col min="12803" max="13047" width="9.140625" style="1"/>
    <col min="13048" max="13048" width="32.140625" style="1" bestFit="1" customWidth="1"/>
    <col min="13049" max="13049" width="34.5703125" style="1" bestFit="1" customWidth="1"/>
    <col min="13050" max="13050" width="11.28515625" style="1" customWidth="1"/>
    <col min="13051" max="13051" width="12" style="1" customWidth="1"/>
    <col min="13052" max="13052" width="36.140625" style="1" customWidth="1"/>
    <col min="13053" max="13053" width="26.42578125" style="1" customWidth="1"/>
    <col min="13054" max="13054" width="28" style="1" customWidth="1"/>
    <col min="13055" max="13055" width="35.42578125" style="1" customWidth="1"/>
    <col min="13056" max="13056" width="14.85546875" style="1" bestFit="1" customWidth="1"/>
    <col min="13057" max="13057" width="17.42578125" style="1" bestFit="1" customWidth="1"/>
    <col min="13058" max="13058" width="15.42578125" style="1" customWidth="1"/>
    <col min="13059" max="13303" width="9.140625" style="1"/>
    <col min="13304" max="13304" width="32.140625" style="1" bestFit="1" customWidth="1"/>
    <col min="13305" max="13305" width="34.5703125" style="1" bestFit="1" customWidth="1"/>
    <col min="13306" max="13306" width="11.28515625" style="1" customWidth="1"/>
    <col min="13307" max="13307" width="12" style="1" customWidth="1"/>
    <col min="13308" max="13308" width="36.140625" style="1" customWidth="1"/>
    <col min="13309" max="13309" width="26.42578125" style="1" customWidth="1"/>
    <col min="13310" max="13310" width="28" style="1" customWidth="1"/>
    <col min="13311" max="13311" width="35.42578125" style="1" customWidth="1"/>
    <col min="13312" max="13312" width="14.85546875" style="1" bestFit="1" customWidth="1"/>
    <col min="13313" max="13313" width="17.42578125" style="1" bestFit="1" customWidth="1"/>
    <col min="13314" max="13314" width="15.42578125" style="1" customWidth="1"/>
    <col min="13315" max="13559" width="9.140625" style="1"/>
    <col min="13560" max="13560" width="32.140625" style="1" bestFit="1" customWidth="1"/>
    <col min="13561" max="13561" width="34.5703125" style="1" bestFit="1" customWidth="1"/>
    <col min="13562" max="13562" width="11.28515625" style="1" customWidth="1"/>
    <col min="13563" max="13563" width="12" style="1" customWidth="1"/>
    <col min="13564" max="13564" width="36.140625" style="1" customWidth="1"/>
    <col min="13565" max="13565" width="26.42578125" style="1" customWidth="1"/>
    <col min="13566" max="13566" width="28" style="1" customWidth="1"/>
    <col min="13567" max="13567" width="35.42578125" style="1" customWidth="1"/>
    <col min="13568" max="13568" width="14.85546875" style="1" bestFit="1" customWidth="1"/>
    <col min="13569" max="13569" width="17.42578125" style="1" bestFit="1" customWidth="1"/>
    <col min="13570" max="13570" width="15.42578125" style="1" customWidth="1"/>
    <col min="13571" max="13815" width="9.140625" style="1"/>
    <col min="13816" max="13816" width="32.140625" style="1" bestFit="1" customWidth="1"/>
    <col min="13817" max="13817" width="34.5703125" style="1" bestFit="1" customWidth="1"/>
    <col min="13818" max="13818" width="11.28515625" style="1" customWidth="1"/>
    <col min="13819" max="13819" width="12" style="1" customWidth="1"/>
    <col min="13820" max="13820" width="36.140625" style="1" customWidth="1"/>
    <col min="13821" max="13821" width="26.42578125" style="1" customWidth="1"/>
    <col min="13822" max="13822" width="28" style="1" customWidth="1"/>
    <col min="13823" max="13823" width="35.42578125" style="1" customWidth="1"/>
    <col min="13824" max="13824" width="14.85546875" style="1" bestFit="1" customWidth="1"/>
    <col min="13825" max="13825" width="17.42578125" style="1" bestFit="1" customWidth="1"/>
    <col min="13826" max="13826" width="15.42578125" style="1" customWidth="1"/>
    <col min="13827" max="14071" width="9.140625" style="1"/>
    <col min="14072" max="14072" width="32.140625" style="1" bestFit="1" customWidth="1"/>
    <col min="14073" max="14073" width="34.5703125" style="1" bestFit="1" customWidth="1"/>
    <col min="14074" max="14074" width="11.28515625" style="1" customWidth="1"/>
    <col min="14075" max="14075" width="12" style="1" customWidth="1"/>
    <col min="14076" max="14076" width="36.140625" style="1" customWidth="1"/>
    <col min="14077" max="14077" width="26.42578125" style="1" customWidth="1"/>
    <col min="14078" max="14078" width="28" style="1" customWidth="1"/>
    <col min="14079" max="14079" width="35.42578125" style="1" customWidth="1"/>
    <col min="14080" max="14080" width="14.85546875" style="1" bestFit="1" customWidth="1"/>
    <col min="14081" max="14081" width="17.42578125" style="1" bestFit="1" customWidth="1"/>
    <col min="14082" max="14082" width="15.42578125" style="1" customWidth="1"/>
    <col min="14083" max="14327" width="9.140625" style="1"/>
    <col min="14328" max="14328" width="32.140625" style="1" bestFit="1" customWidth="1"/>
    <col min="14329" max="14329" width="34.5703125" style="1" bestFit="1" customWidth="1"/>
    <col min="14330" max="14330" width="11.28515625" style="1" customWidth="1"/>
    <col min="14331" max="14331" width="12" style="1" customWidth="1"/>
    <col min="14332" max="14332" width="36.140625" style="1" customWidth="1"/>
    <col min="14333" max="14333" width="26.42578125" style="1" customWidth="1"/>
    <col min="14334" max="14334" width="28" style="1" customWidth="1"/>
    <col min="14335" max="14335" width="35.42578125" style="1" customWidth="1"/>
    <col min="14336" max="14336" width="14.85546875" style="1" bestFit="1" customWidth="1"/>
    <col min="14337" max="14337" width="17.42578125" style="1" bestFit="1" customWidth="1"/>
    <col min="14338" max="14338" width="15.42578125" style="1" customWidth="1"/>
    <col min="14339" max="14583" width="9.140625" style="1"/>
    <col min="14584" max="14584" width="32.140625" style="1" bestFit="1" customWidth="1"/>
    <col min="14585" max="14585" width="34.5703125" style="1" bestFit="1" customWidth="1"/>
    <col min="14586" max="14586" width="11.28515625" style="1" customWidth="1"/>
    <col min="14587" max="14587" width="12" style="1" customWidth="1"/>
    <col min="14588" max="14588" width="36.140625" style="1" customWidth="1"/>
    <col min="14589" max="14589" width="26.42578125" style="1" customWidth="1"/>
    <col min="14590" max="14590" width="28" style="1" customWidth="1"/>
    <col min="14591" max="14591" width="35.42578125" style="1" customWidth="1"/>
    <col min="14592" max="14592" width="14.85546875" style="1" bestFit="1" customWidth="1"/>
    <col min="14593" max="14593" width="17.42578125" style="1" bestFit="1" customWidth="1"/>
    <col min="14594" max="14594" width="15.42578125" style="1" customWidth="1"/>
    <col min="14595" max="14839" width="9.140625" style="1"/>
    <col min="14840" max="14840" width="32.140625" style="1" bestFit="1" customWidth="1"/>
    <col min="14841" max="14841" width="34.5703125" style="1" bestFit="1" customWidth="1"/>
    <col min="14842" max="14842" width="11.28515625" style="1" customWidth="1"/>
    <col min="14843" max="14843" width="12" style="1" customWidth="1"/>
    <col min="14844" max="14844" width="36.140625" style="1" customWidth="1"/>
    <col min="14845" max="14845" width="26.42578125" style="1" customWidth="1"/>
    <col min="14846" max="14846" width="28" style="1" customWidth="1"/>
    <col min="14847" max="14847" width="35.42578125" style="1" customWidth="1"/>
    <col min="14848" max="14848" width="14.85546875" style="1" bestFit="1" customWidth="1"/>
    <col min="14849" max="14849" width="17.42578125" style="1" bestFit="1" customWidth="1"/>
    <col min="14850" max="14850" width="15.42578125" style="1" customWidth="1"/>
    <col min="14851" max="15095" width="9.140625" style="1"/>
    <col min="15096" max="15096" width="32.140625" style="1" bestFit="1" customWidth="1"/>
    <col min="15097" max="15097" width="34.5703125" style="1" bestFit="1" customWidth="1"/>
    <col min="15098" max="15098" width="11.28515625" style="1" customWidth="1"/>
    <col min="15099" max="15099" width="12" style="1" customWidth="1"/>
    <col min="15100" max="15100" width="36.140625" style="1" customWidth="1"/>
    <col min="15101" max="15101" width="26.42578125" style="1" customWidth="1"/>
    <col min="15102" max="15102" width="28" style="1" customWidth="1"/>
    <col min="15103" max="15103" width="35.42578125" style="1" customWidth="1"/>
    <col min="15104" max="15104" width="14.85546875" style="1" bestFit="1" customWidth="1"/>
    <col min="15105" max="15105" width="17.42578125" style="1" bestFit="1" customWidth="1"/>
    <col min="15106" max="15106" width="15.42578125" style="1" customWidth="1"/>
    <col min="15107" max="15351" width="9.140625" style="1"/>
    <col min="15352" max="15352" width="32.140625" style="1" bestFit="1" customWidth="1"/>
    <col min="15353" max="15353" width="34.5703125" style="1" bestFit="1" customWidth="1"/>
    <col min="15354" max="15354" width="11.28515625" style="1" customWidth="1"/>
    <col min="15355" max="15355" width="12" style="1" customWidth="1"/>
    <col min="15356" max="15356" width="36.140625" style="1" customWidth="1"/>
    <col min="15357" max="15357" width="26.42578125" style="1" customWidth="1"/>
    <col min="15358" max="15358" width="28" style="1" customWidth="1"/>
    <col min="15359" max="15359" width="35.42578125" style="1" customWidth="1"/>
    <col min="15360" max="15360" width="14.85546875" style="1" bestFit="1" customWidth="1"/>
    <col min="15361" max="15361" width="17.42578125" style="1" bestFit="1" customWidth="1"/>
    <col min="15362" max="15362" width="15.42578125" style="1" customWidth="1"/>
    <col min="15363" max="15607" width="9.140625" style="1"/>
    <col min="15608" max="15608" width="32.140625" style="1" bestFit="1" customWidth="1"/>
    <col min="15609" max="15609" width="34.5703125" style="1" bestFit="1" customWidth="1"/>
    <col min="15610" max="15610" width="11.28515625" style="1" customWidth="1"/>
    <col min="15611" max="15611" width="12" style="1" customWidth="1"/>
    <col min="15612" max="15612" width="36.140625" style="1" customWidth="1"/>
    <col min="15613" max="15613" width="26.42578125" style="1" customWidth="1"/>
    <col min="15614" max="15614" width="28" style="1" customWidth="1"/>
    <col min="15615" max="15615" width="35.42578125" style="1" customWidth="1"/>
    <col min="15616" max="15616" width="14.85546875" style="1" bestFit="1" customWidth="1"/>
    <col min="15617" max="15617" width="17.42578125" style="1" bestFit="1" customWidth="1"/>
    <col min="15618" max="15618" width="15.42578125" style="1" customWidth="1"/>
    <col min="15619" max="15863" width="9.140625" style="1"/>
    <col min="15864" max="15864" width="32.140625" style="1" bestFit="1" customWidth="1"/>
    <col min="15865" max="15865" width="34.5703125" style="1" bestFit="1" customWidth="1"/>
    <col min="15866" max="15866" width="11.28515625" style="1" customWidth="1"/>
    <col min="15867" max="15867" width="12" style="1" customWidth="1"/>
    <col min="15868" max="15868" width="36.140625" style="1" customWidth="1"/>
    <col min="15869" max="15869" width="26.42578125" style="1" customWidth="1"/>
    <col min="15870" max="15870" width="28" style="1" customWidth="1"/>
    <col min="15871" max="15871" width="35.42578125" style="1" customWidth="1"/>
    <col min="15872" max="15872" width="14.85546875" style="1" bestFit="1" customWidth="1"/>
    <col min="15873" max="15873" width="17.42578125" style="1" bestFit="1" customWidth="1"/>
    <col min="15874" max="15874" width="15.42578125" style="1" customWidth="1"/>
    <col min="15875" max="16119" width="9.140625" style="1"/>
    <col min="16120" max="16120" width="32.140625" style="1" bestFit="1" customWidth="1"/>
    <col min="16121" max="16121" width="34.5703125" style="1" bestFit="1" customWidth="1"/>
    <col min="16122" max="16122" width="11.28515625" style="1" customWidth="1"/>
    <col min="16123" max="16123" width="12" style="1" customWidth="1"/>
    <col min="16124" max="16124" width="36.140625" style="1" customWidth="1"/>
    <col min="16125" max="16125" width="26.42578125" style="1" customWidth="1"/>
    <col min="16126" max="16126" width="28" style="1" customWidth="1"/>
    <col min="16127" max="16127" width="35.42578125" style="1" customWidth="1"/>
    <col min="16128" max="16128" width="14.85546875" style="1" bestFit="1" customWidth="1"/>
    <col min="16129" max="16129" width="17.42578125" style="1" bestFit="1" customWidth="1"/>
    <col min="16130" max="16130" width="15.42578125" style="1" customWidth="1"/>
    <col min="16131" max="16384" width="9.140625" style="1"/>
  </cols>
  <sheetData>
    <row r="1" spans="1:19" s="33" customFormat="1" ht="45.6" customHeight="1" x14ac:dyDescent="0.25">
      <c r="A1" s="32" t="s">
        <v>130</v>
      </c>
      <c r="B1" s="31" t="s">
        <v>129</v>
      </c>
      <c r="C1" s="30" t="s">
        <v>128</v>
      </c>
      <c r="D1" s="30" t="s">
        <v>127</v>
      </c>
      <c r="E1" s="30" t="s">
        <v>126</v>
      </c>
      <c r="F1" s="30" t="s">
        <v>125</v>
      </c>
      <c r="G1" s="30" t="s">
        <v>124</v>
      </c>
      <c r="H1" s="30" t="s">
        <v>123</v>
      </c>
      <c r="I1" s="30" t="s">
        <v>122</v>
      </c>
      <c r="J1" s="34" t="s">
        <v>121</v>
      </c>
      <c r="K1" s="34"/>
      <c r="L1" s="34"/>
      <c r="M1" s="34"/>
      <c r="N1" s="34"/>
      <c r="O1" s="34"/>
      <c r="P1" s="34" t="s">
        <v>120</v>
      </c>
      <c r="Q1" s="34"/>
      <c r="R1" s="34"/>
      <c r="S1" s="34"/>
    </row>
    <row r="2" spans="1:19" s="27" customFormat="1" ht="49.5" customHeight="1" x14ac:dyDescent="0.25">
      <c r="A2" s="32"/>
      <c r="B2" s="31"/>
      <c r="C2" s="30"/>
      <c r="D2" s="30"/>
      <c r="E2" s="30"/>
      <c r="F2" s="30"/>
      <c r="G2" s="30"/>
      <c r="H2" s="30"/>
      <c r="I2" s="30"/>
      <c r="J2" s="29" t="s">
        <v>119</v>
      </c>
      <c r="K2" s="29" t="s">
        <v>118</v>
      </c>
      <c r="L2" s="29" t="s">
        <v>117</v>
      </c>
      <c r="M2" s="29" t="s">
        <v>116</v>
      </c>
      <c r="N2" s="29" t="s">
        <v>115</v>
      </c>
      <c r="O2" s="29" t="s">
        <v>114</v>
      </c>
      <c r="P2" s="28" t="s">
        <v>113</v>
      </c>
      <c r="Q2" s="28" t="s">
        <v>112</v>
      </c>
      <c r="R2" s="28" t="s">
        <v>111</v>
      </c>
      <c r="S2" s="28" t="s">
        <v>110</v>
      </c>
    </row>
    <row r="3" spans="1:19" s="9" customFormat="1" ht="20.100000000000001" customHeight="1" x14ac:dyDescent="0.25">
      <c r="A3" s="26" t="s">
        <v>59</v>
      </c>
      <c r="B3" s="15" t="s">
        <v>109</v>
      </c>
      <c r="C3" s="13" t="s">
        <v>108</v>
      </c>
      <c r="D3" s="14" t="s">
        <v>5</v>
      </c>
      <c r="E3" s="13">
        <v>35000000</v>
      </c>
      <c r="F3" s="11" t="s">
        <v>9</v>
      </c>
      <c r="G3" s="11" t="s">
        <v>97</v>
      </c>
      <c r="H3" s="12">
        <f>(22000*7)+70000</f>
        <v>224000</v>
      </c>
      <c r="I3" s="12">
        <f>E3*0.75</f>
        <v>26250000</v>
      </c>
      <c r="J3" s="11" t="s">
        <v>2</v>
      </c>
      <c r="K3" s="11" t="s">
        <v>2</v>
      </c>
      <c r="L3" s="11"/>
      <c r="M3" s="11"/>
      <c r="N3" s="11"/>
      <c r="O3" s="11"/>
      <c r="P3" s="10"/>
      <c r="Q3" s="10" t="s">
        <v>2</v>
      </c>
      <c r="R3" s="10"/>
      <c r="S3" s="10"/>
    </row>
    <row r="4" spans="1:19" s="9" customFormat="1" ht="20.100000000000001" customHeight="1" x14ac:dyDescent="0.25">
      <c r="A4" s="26" t="s">
        <v>59</v>
      </c>
      <c r="B4" s="15" t="s">
        <v>107</v>
      </c>
      <c r="C4" s="13" t="s">
        <v>106</v>
      </c>
      <c r="D4" s="14" t="s">
        <v>41</v>
      </c>
      <c r="E4" s="13">
        <v>200000000</v>
      </c>
      <c r="F4" s="11" t="s">
        <v>105</v>
      </c>
      <c r="G4" s="11" t="s">
        <v>63</v>
      </c>
      <c r="H4" s="12">
        <f>10408592+27799914</f>
        <v>38208506</v>
      </c>
      <c r="I4" s="12">
        <f>E4*0.75</f>
        <v>150000000</v>
      </c>
      <c r="J4" s="11" t="s">
        <v>2</v>
      </c>
      <c r="K4" s="11"/>
      <c r="L4" s="11"/>
      <c r="M4" s="11"/>
      <c r="N4" s="11" t="s">
        <v>2</v>
      </c>
      <c r="O4" s="11"/>
      <c r="P4" s="10"/>
      <c r="Q4" s="10" t="s">
        <v>2</v>
      </c>
      <c r="R4" s="10"/>
      <c r="S4" s="10"/>
    </row>
    <row r="5" spans="1:19" s="9" customFormat="1" ht="30" customHeight="1" x14ac:dyDescent="0.25">
      <c r="A5" s="26" t="s">
        <v>59</v>
      </c>
      <c r="B5" s="15" t="s">
        <v>104</v>
      </c>
      <c r="C5" s="13" t="s">
        <v>38</v>
      </c>
      <c r="D5" s="14" t="s">
        <v>37</v>
      </c>
      <c r="E5" s="13">
        <v>82000000</v>
      </c>
      <c r="F5" s="11" t="s">
        <v>26</v>
      </c>
      <c r="G5" s="11" t="s">
        <v>13</v>
      </c>
      <c r="H5" s="12">
        <f>(175000*7)+100000</f>
        <v>1325000</v>
      </c>
      <c r="I5" s="12">
        <v>42000000</v>
      </c>
      <c r="J5" s="11" t="s">
        <v>2</v>
      </c>
      <c r="K5" s="11"/>
      <c r="L5" s="11"/>
      <c r="M5" s="11"/>
      <c r="N5" s="11"/>
      <c r="O5" s="11" t="s">
        <v>2</v>
      </c>
      <c r="P5" s="10"/>
      <c r="Q5" s="10"/>
      <c r="R5" s="10"/>
      <c r="S5" s="10"/>
    </row>
    <row r="6" spans="1:19" s="9" customFormat="1" ht="30" customHeight="1" x14ac:dyDescent="0.25">
      <c r="A6" s="26" t="s">
        <v>59</v>
      </c>
      <c r="B6" s="15" t="s">
        <v>103</v>
      </c>
      <c r="C6" s="13" t="s">
        <v>102</v>
      </c>
      <c r="D6" s="14" t="s">
        <v>101</v>
      </c>
      <c r="E6" s="13">
        <v>250000000</v>
      </c>
      <c r="F6" s="11" t="s">
        <v>14</v>
      </c>
      <c r="G6" s="11" t="s">
        <v>4</v>
      </c>
      <c r="H6" s="12">
        <v>5500000</v>
      </c>
      <c r="I6" s="12">
        <v>300000000</v>
      </c>
      <c r="J6" s="11" t="s">
        <v>2</v>
      </c>
      <c r="K6" s="11"/>
      <c r="L6" s="11"/>
      <c r="M6" s="11"/>
      <c r="N6" s="11" t="s">
        <v>2</v>
      </c>
      <c r="O6" s="11"/>
      <c r="P6" s="10"/>
      <c r="Q6" s="10"/>
      <c r="R6" s="10"/>
      <c r="S6" s="10"/>
    </row>
    <row r="7" spans="1:19" s="9" customFormat="1" ht="20.100000000000001" customHeight="1" x14ac:dyDescent="0.25">
      <c r="A7" s="26" t="s">
        <v>59</v>
      </c>
      <c r="B7" s="15" t="s">
        <v>100</v>
      </c>
      <c r="C7" s="13" t="s">
        <v>99</v>
      </c>
      <c r="D7" s="14" t="s">
        <v>98</v>
      </c>
      <c r="E7" s="13">
        <v>3400000</v>
      </c>
      <c r="F7" s="11" t="s">
        <v>52</v>
      </c>
      <c r="G7" s="11" t="s">
        <v>97</v>
      </c>
      <c r="H7" s="12">
        <v>4910734</v>
      </c>
      <c r="I7" s="12">
        <v>11000000</v>
      </c>
      <c r="J7" s="11" t="s">
        <v>2</v>
      </c>
      <c r="K7" s="11"/>
      <c r="L7" s="11"/>
      <c r="M7" s="11"/>
      <c r="N7" s="11"/>
      <c r="O7" s="11" t="s">
        <v>2</v>
      </c>
      <c r="P7" s="10"/>
      <c r="Q7" s="10"/>
      <c r="R7" s="10"/>
      <c r="S7" s="10"/>
    </row>
    <row r="8" spans="1:19" s="9" customFormat="1" ht="20.100000000000001" hidden="1" customHeight="1" x14ac:dyDescent="0.25">
      <c r="A8" s="26" t="s">
        <v>59</v>
      </c>
      <c r="B8" s="15" t="s">
        <v>96</v>
      </c>
      <c r="C8" s="13" t="s">
        <v>95</v>
      </c>
      <c r="D8" s="14" t="s">
        <v>94</v>
      </c>
      <c r="E8" s="13">
        <v>3000000</v>
      </c>
      <c r="F8" s="11" t="s">
        <v>14</v>
      </c>
      <c r="G8" s="11" t="s">
        <v>4</v>
      </c>
      <c r="H8" s="12">
        <v>15000</v>
      </c>
      <c r="I8" s="12">
        <f>E8*0.6</f>
        <v>1800000</v>
      </c>
      <c r="J8" s="11"/>
      <c r="K8" s="11"/>
      <c r="L8" s="11"/>
      <c r="M8" s="11"/>
      <c r="N8" s="11" t="s">
        <v>2</v>
      </c>
      <c r="O8" s="11"/>
      <c r="P8" s="10"/>
      <c r="Q8" s="10"/>
      <c r="R8" s="10"/>
      <c r="S8" s="10"/>
    </row>
    <row r="9" spans="1:19" s="9" customFormat="1" ht="20.100000000000001" customHeight="1" x14ac:dyDescent="0.25">
      <c r="A9" s="26" t="s">
        <v>59</v>
      </c>
      <c r="B9" s="15" t="s">
        <v>93</v>
      </c>
      <c r="C9" s="13" t="s">
        <v>92</v>
      </c>
      <c r="D9" s="14" t="s">
        <v>5</v>
      </c>
      <c r="E9" s="13">
        <v>4400000</v>
      </c>
      <c r="F9" s="11" t="s">
        <v>52</v>
      </c>
      <c r="G9" s="11" t="s">
        <v>25</v>
      </c>
      <c r="H9" s="12">
        <v>35000</v>
      </c>
      <c r="I9" s="12">
        <f>E9*0.75</f>
        <v>3300000</v>
      </c>
      <c r="J9" s="11" t="s">
        <v>2</v>
      </c>
      <c r="K9" s="11"/>
      <c r="L9" s="11"/>
      <c r="M9" s="11"/>
      <c r="N9" s="11" t="s">
        <v>2</v>
      </c>
      <c r="O9" s="11"/>
      <c r="P9" s="10"/>
      <c r="Q9" s="10"/>
      <c r="R9" s="10"/>
      <c r="S9" s="10"/>
    </row>
    <row r="10" spans="1:19" s="9" customFormat="1" ht="30" customHeight="1" x14ac:dyDescent="0.25">
      <c r="A10" s="26" t="s">
        <v>59</v>
      </c>
      <c r="B10" s="15" t="s">
        <v>91</v>
      </c>
      <c r="C10" s="13" t="s">
        <v>90</v>
      </c>
      <c r="D10" s="14" t="s">
        <v>89</v>
      </c>
      <c r="E10" s="13">
        <v>30000000</v>
      </c>
      <c r="F10" s="11" t="s">
        <v>53</v>
      </c>
      <c r="G10" s="11" t="s">
        <v>88</v>
      </c>
      <c r="H10" s="12">
        <f>SUM((5500000+(3000000*20)))</f>
        <v>65500000</v>
      </c>
      <c r="I10" s="12">
        <f>SUM(E10*0.75)+(8000000*20)</f>
        <v>182500000</v>
      </c>
      <c r="J10" s="11"/>
      <c r="K10" s="11" t="s">
        <v>2</v>
      </c>
      <c r="L10" s="11"/>
      <c r="M10" s="11"/>
      <c r="N10" s="11" t="s">
        <v>2</v>
      </c>
      <c r="O10" s="11"/>
      <c r="P10" s="10"/>
      <c r="Q10" s="10" t="s">
        <v>2</v>
      </c>
      <c r="R10" s="10"/>
      <c r="S10" s="10"/>
    </row>
    <row r="11" spans="1:19" s="9" customFormat="1" ht="30" hidden="1" customHeight="1" x14ac:dyDescent="0.25">
      <c r="A11" s="26" t="s">
        <v>59</v>
      </c>
      <c r="B11" s="15" t="s">
        <v>87</v>
      </c>
      <c r="C11" s="13" t="s">
        <v>86</v>
      </c>
      <c r="D11" s="14" t="s">
        <v>85</v>
      </c>
      <c r="E11" s="13">
        <v>3000000</v>
      </c>
      <c r="F11" s="11" t="s">
        <v>23</v>
      </c>
      <c r="G11" s="11" t="s">
        <v>33</v>
      </c>
      <c r="H11" s="12">
        <v>1250000</v>
      </c>
      <c r="I11" s="12">
        <v>3000000</v>
      </c>
      <c r="J11" s="11"/>
      <c r="K11" s="11"/>
      <c r="L11" s="11"/>
      <c r="M11" s="11"/>
      <c r="N11" s="11" t="s">
        <v>2</v>
      </c>
      <c r="O11" s="11"/>
      <c r="P11" s="10"/>
      <c r="Q11" s="10"/>
      <c r="R11" s="10"/>
      <c r="S11" s="10"/>
    </row>
    <row r="12" spans="1:19" s="9" customFormat="1" ht="20.100000000000001" customHeight="1" x14ac:dyDescent="0.25">
      <c r="A12" s="26" t="s">
        <v>59</v>
      </c>
      <c r="B12" s="15" t="s">
        <v>84</v>
      </c>
      <c r="C12" s="13" t="s">
        <v>20</v>
      </c>
      <c r="D12" s="14" t="s">
        <v>83</v>
      </c>
      <c r="E12" s="13">
        <v>30000000</v>
      </c>
      <c r="F12" s="11" t="s">
        <v>18</v>
      </c>
      <c r="G12" s="11" t="s">
        <v>3</v>
      </c>
      <c r="H12" s="12">
        <f>90000*10</f>
        <v>900000</v>
      </c>
      <c r="I12" s="12">
        <f>E12*0.75</f>
        <v>22500000</v>
      </c>
      <c r="J12" s="11" t="s">
        <v>2</v>
      </c>
      <c r="K12" s="11"/>
      <c r="L12" s="11"/>
      <c r="M12" s="11"/>
      <c r="N12" s="11"/>
      <c r="O12" s="11"/>
      <c r="P12" s="10"/>
      <c r="Q12" s="10"/>
      <c r="R12" s="10"/>
      <c r="S12" s="10"/>
    </row>
    <row r="13" spans="1:19" s="9" customFormat="1" ht="20.100000000000001" customHeight="1" x14ac:dyDescent="0.25">
      <c r="A13" s="26" t="s">
        <v>59</v>
      </c>
      <c r="B13" s="15" t="s">
        <v>82</v>
      </c>
      <c r="C13" s="13" t="s">
        <v>81</v>
      </c>
      <c r="D13" s="14" t="s">
        <v>34</v>
      </c>
      <c r="E13" s="13">
        <f>SUM((17000000+(9000000/0.75)))</f>
        <v>29000000</v>
      </c>
      <c r="F13" s="11" t="s">
        <v>53</v>
      </c>
      <c r="G13" s="11" t="s">
        <v>80</v>
      </c>
      <c r="H13" s="12">
        <v>1000000</v>
      </c>
      <c r="I13" s="12">
        <f>E13*0.75</f>
        <v>21750000</v>
      </c>
      <c r="J13" s="11" t="s">
        <v>2</v>
      </c>
      <c r="K13" s="11" t="s">
        <v>2</v>
      </c>
      <c r="L13" s="11"/>
      <c r="M13" s="11"/>
      <c r="N13" s="11" t="s">
        <v>2</v>
      </c>
      <c r="O13" s="11"/>
      <c r="P13" s="10" t="s">
        <v>2</v>
      </c>
      <c r="Q13" s="10" t="s">
        <v>2</v>
      </c>
      <c r="R13" s="10"/>
      <c r="S13" s="10"/>
    </row>
    <row r="14" spans="1:19" s="9" customFormat="1" ht="20.100000000000001" customHeight="1" x14ac:dyDescent="0.25">
      <c r="A14" s="26" t="s">
        <v>59</v>
      </c>
      <c r="B14" s="15" t="s">
        <v>79</v>
      </c>
      <c r="C14" s="13" t="s">
        <v>78</v>
      </c>
      <c r="D14" s="14" t="s">
        <v>77</v>
      </c>
      <c r="E14" s="13">
        <v>38000000</v>
      </c>
      <c r="F14" s="11" t="s">
        <v>14</v>
      </c>
      <c r="G14" s="11" t="s">
        <v>4</v>
      </c>
      <c r="H14" s="12">
        <v>450000</v>
      </c>
      <c r="I14" s="12">
        <v>60000000</v>
      </c>
      <c r="J14" s="11"/>
      <c r="K14" s="11"/>
      <c r="L14" s="11"/>
      <c r="M14" s="11"/>
      <c r="N14" s="11" t="s">
        <v>2</v>
      </c>
      <c r="O14" s="11"/>
      <c r="P14" s="10"/>
      <c r="Q14" s="10"/>
      <c r="R14" s="10"/>
      <c r="S14" s="10"/>
    </row>
    <row r="15" spans="1:19" s="9" customFormat="1" ht="20.100000000000001" hidden="1" customHeight="1" x14ac:dyDescent="0.25">
      <c r="A15" s="26" t="s">
        <v>59</v>
      </c>
      <c r="B15" s="15" t="s">
        <v>76</v>
      </c>
      <c r="C15" s="13" t="s">
        <v>75</v>
      </c>
      <c r="D15" s="14" t="s">
        <v>74</v>
      </c>
      <c r="E15" s="13">
        <v>65000000</v>
      </c>
      <c r="F15" s="11" t="s">
        <v>14</v>
      </c>
      <c r="G15" s="11" t="s">
        <v>73</v>
      </c>
      <c r="H15" s="12">
        <v>1319399</v>
      </c>
      <c r="I15" s="12">
        <f>E15*0.75</f>
        <v>48750000</v>
      </c>
      <c r="J15" s="11"/>
      <c r="K15" s="11"/>
      <c r="L15" s="11"/>
      <c r="M15" s="11"/>
      <c r="N15" s="11" t="s">
        <v>2</v>
      </c>
      <c r="O15" s="11"/>
      <c r="P15" s="10"/>
      <c r="Q15" s="10"/>
      <c r="R15" s="10"/>
      <c r="S15" s="10"/>
    </row>
    <row r="16" spans="1:19" s="9" customFormat="1" ht="20.100000000000001" customHeight="1" x14ac:dyDescent="0.25">
      <c r="A16" s="26" t="s">
        <v>59</v>
      </c>
      <c r="B16" s="15" t="s">
        <v>72</v>
      </c>
      <c r="C16" s="13" t="s">
        <v>71</v>
      </c>
      <c r="D16" s="14" t="s">
        <v>70</v>
      </c>
      <c r="E16" s="13">
        <v>35000000</v>
      </c>
      <c r="F16" s="11" t="s">
        <v>52</v>
      </c>
      <c r="G16" s="11" t="s">
        <v>22</v>
      </c>
      <c r="H16" s="12">
        <v>343000</v>
      </c>
      <c r="I16" s="12">
        <f>E16*0.75</f>
        <v>26250000</v>
      </c>
      <c r="J16" s="11" t="s">
        <v>2</v>
      </c>
      <c r="K16" s="11"/>
      <c r="L16" s="11"/>
      <c r="M16" s="11"/>
      <c r="N16" s="11"/>
      <c r="O16" s="11"/>
      <c r="P16" s="10"/>
      <c r="Q16" s="10"/>
      <c r="R16" s="10"/>
      <c r="S16" s="10"/>
    </row>
    <row r="17" spans="1:19" s="9" customFormat="1" ht="30" customHeight="1" x14ac:dyDescent="0.25">
      <c r="A17" s="26" t="s">
        <v>59</v>
      </c>
      <c r="B17" s="15" t="s">
        <v>69</v>
      </c>
      <c r="C17" s="13" t="s">
        <v>68</v>
      </c>
      <c r="D17" s="14" t="s">
        <v>67</v>
      </c>
      <c r="E17" s="13">
        <v>6000000</v>
      </c>
      <c r="F17" s="11" t="s">
        <v>18</v>
      </c>
      <c r="G17" s="11" t="s">
        <v>40</v>
      </c>
      <c r="H17" s="12">
        <v>9000000</v>
      </c>
      <c r="I17" s="12">
        <v>22000000</v>
      </c>
      <c r="J17" s="11"/>
      <c r="K17" s="11"/>
      <c r="L17" s="11"/>
      <c r="M17" s="11"/>
      <c r="N17" s="11" t="s">
        <v>2</v>
      </c>
      <c r="O17" s="11"/>
      <c r="P17" s="10"/>
      <c r="Q17" s="10"/>
      <c r="R17" s="10"/>
      <c r="S17" s="10"/>
    </row>
    <row r="18" spans="1:19" s="9" customFormat="1" ht="20.100000000000001" customHeight="1" x14ac:dyDescent="0.25">
      <c r="A18" s="26" t="s">
        <v>59</v>
      </c>
      <c r="B18" s="15" t="s">
        <v>66</v>
      </c>
      <c r="C18" s="13" t="s">
        <v>65</v>
      </c>
      <c r="D18" s="14" t="s">
        <v>64</v>
      </c>
      <c r="E18" s="13">
        <v>250000000</v>
      </c>
      <c r="F18" s="11" t="s">
        <v>26</v>
      </c>
      <c r="G18" s="11" t="s">
        <v>63</v>
      </c>
      <c r="H18" s="12">
        <f>50000000+1000000*20</f>
        <v>70000000</v>
      </c>
      <c r="I18" s="12">
        <f>E18*0.75</f>
        <v>187500000</v>
      </c>
      <c r="J18" s="11"/>
      <c r="K18" s="11" t="s">
        <v>2</v>
      </c>
      <c r="L18" s="11" t="s">
        <v>2</v>
      </c>
      <c r="M18" s="11" t="s">
        <v>2</v>
      </c>
      <c r="N18" s="11" t="s">
        <v>2</v>
      </c>
      <c r="O18" s="11"/>
      <c r="P18" s="10"/>
      <c r="Q18" s="10" t="s">
        <v>2</v>
      </c>
      <c r="R18" s="10"/>
      <c r="S18" s="10"/>
    </row>
    <row r="19" spans="1:19" s="9" customFormat="1" ht="20.100000000000001" customHeight="1" x14ac:dyDescent="0.25">
      <c r="A19" s="26" t="s">
        <v>59</v>
      </c>
      <c r="B19" s="15" t="s">
        <v>62</v>
      </c>
      <c r="C19" s="13" t="s">
        <v>61</v>
      </c>
      <c r="D19" s="14" t="s">
        <v>60</v>
      </c>
      <c r="E19" s="13">
        <v>200000000</v>
      </c>
      <c r="F19" s="11" t="s">
        <v>14</v>
      </c>
      <c r="G19" s="11" t="s">
        <v>25</v>
      </c>
      <c r="H19" s="12">
        <f>400000*7</f>
        <v>2800000</v>
      </c>
      <c r="I19" s="12">
        <f>E19*0.75</f>
        <v>150000000</v>
      </c>
      <c r="J19" s="11" t="s">
        <v>2</v>
      </c>
      <c r="K19" s="11"/>
      <c r="L19" s="11"/>
      <c r="M19" s="11"/>
      <c r="N19" s="11"/>
      <c r="O19" s="11"/>
      <c r="P19" s="10"/>
      <c r="Q19" s="10" t="s">
        <v>2</v>
      </c>
      <c r="R19" s="10"/>
      <c r="S19" s="10"/>
    </row>
    <row r="20" spans="1:19" s="9" customFormat="1" ht="20.100000000000001" customHeight="1" x14ac:dyDescent="0.25">
      <c r="A20" s="26" t="s">
        <v>59</v>
      </c>
      <c r="B20" s="15" t="s">
        <v>58</v>
      </c>
      <c r="C20" s="13" t="s">
        <v>55</v>
      </c>
      <c r="D20" s="14" t="s">
        <v>57</v>
      </c>
      <c r="E20" s="13">
        <v>20000000</v>
      </c>
      <c r="F20" s="11" t="s">
        <v>53</v>
      </c>
      <c r="G20" s="11" t="s">
        <v>52</v>
      </c>
      <c r="H20" s="12">
        <v>530000</v>
      </c>
      <c r="I20" s="12">
        <f>E20*0.75</f>
        <v>15000000</v>
      </c>
      <c r="J20" s="11" t="s">
        <v>2</v>
      </c>
      <c r="K20" s="11"/>
      <c r="L20" s="11"/>
      <c r="M20" s="11"/>
      <c r="N20" s="11"/>
      <c r="O20" s="11" t="s">
        <v>2</v>
      </c>
      <c r="P20" s="10"/>
      <c r="Q20" s="10"/>
      <c r="R20" s="10"/>
      <c r="S20" s="10"/>
    </row>
    <row r="21" spans="1:19" s="9" customFormat="1" ht="20.100000000000001" customHeight="1" x14ac:dyDescent="0.25">
      <c r="A21" s="25" t="s">
        <v>8</v>
      </c>
      <c r="B21" s="24" t="s">
        <v>56</v>
      </c>
      <c r="C21" s="22" t="s">
        <v>55</v>
      </c>
      <c r="D21" s="23" t="s">
        <v>54</v>
      </c>
      <c r="E21" s="22">
        <v>20000000</v>
      </c>
      <c r="F21" s="20" t="s">
        <v>53</v>
      </c>
      <c r="G21" s="20" t="s">
        <v>52</v>
      </c>
      <c r="H21" s="22">
        <v>660000</v>
      </c>
      <c r="I21" s="21">
        <v>15000000</v>
      </c>
      <c r="J21" s="20" t="s">
        <v>2</v>
      </c>
      <c r="K21" s="20"/>
      <c r="L21" s="20"/>
      <c r="M21" s="20"/>
      <c r="N21" s="20"/>
      <c r="O21" s="20"/>
      <c r="P21" s="10"/>
      <c r="Q21" s="10"/>
      <c r="R21" s="10"/>
      <c r="S21" s="10"/>
    </row>
    <row r="22" spans="1:19" s="9" customFormat="1" ht="20.100000000000001" customHeight="1" x14ac:dyDescent="0.25">
      <c r="A22" s="16" t="s">
        <v>8</v>
      </c>
      <c r="B22" s="15" t="s">
        <v>51</v>
      </c>
      <c r="C22" s="13" t="s">
        <v>50</v>
      </c>
      <c r="D22" s="14" t="s">
        <v>41</v>
      </c>
      <c r="E22" s="19">
        <v>200000000</v>
      </c>
      <c r="F22" s="11" t="s">
        <v>18</v>
      </c>
      <c r="G22" s="11" t="s">
        <v>3</v>
      </c>
      <c r="H22" s="12">
        <f>335000*10</f>
        <v>3350000</v>
      </c>
      <c r="I22" s="12">
        <v>50000000</v>
      </c>
      <c r="J22" s="11" t="s">
        <v>2</v>
      </c>
      <c r="K22" s="11"/>
      <c r="L22" s="11"/>
      <c r="M22" s="11"/>
      <c r="N22" s="11"/>
      <c r="O22" s="11"/>
      <c r="P22" s="10"/>
      <c r="Q22" s="10"/>
      <c r="R22" s="10"/>
      <c r="S22" s="10"/>
    </row>
    <row r="23" spans="1:19" s="9" customFormat="1" ht="20.100000000000001" customHeight="1" x14ac:dyDescent="0.25">
      <c r="A23" s="16" t="s">
        <v>8</v>
      </c>
      <c r="B23" s="15" t="s">
        <v>49</v>
      </c>
      <c r="C23" s="13" t="s">
        <v>48</v>
      </c>
      <c r="D23" s="14" t="s">
        <v>41</v>
      </c>
      <c r="E23" s="18"/>
      <c r="F23" s="11" t="s">
        <v>4</v>
      </c>
      <c r="G23" s="11" t="s">
        <v>47</v>
      </c>
      <c r="H23" s="12">
        <f>200000*10</f>
        <v>2000000</v>
      </c>
      <c r="I23" s="12">
        <f>200000000/4</f>
        <v>50000000</v>
      </c>
      <c r="J23" s="11" t="s">
        <v>2</v>
      </c>
      <c r="K23" s="11"/>
      <c r="L23" s="11"/>
      <c r="M23" s="11"/>
      <c r="N23" s="11"/>
      <c r="O23" s="11"/>
      <c r="P23" s="10"/>
      <c r="Q23" s="10"/>
      <c r="R23" s="10"/>
      <c r="S23" s="10"/>
    </row>
    <row r="24" spans="1:19" s="9" customFormat="1" ht="20.100000000000001" customHeight="1" x14ac:dyDescent="0.25">
      <c r="A24" s="16" t="s">
        <v>8</v>
      </c>
      <c r="B24" s="15" t="s">
        <v>46</v>
      </c>
      <c r="C24" s="13" t="s">
        <v>45</v>
      </c>
      <c r="D24" s="14" t="s">
        <v>41</v>
      </c>
      <c r="E24" s="18"/>
      <c r="F24" s="11" t="s">
        <v>13</v>
      </c>
      <c r="G24" s="11" t="s">
        <v>44</v>
      </c>
      <c r="H24" s="12">
        <f>H23</f>
        <v>2000000</v>
      </c>
      <c r="I24" s="12">
        <f>I23</f>
        <v>50000000</v>
      </c>
      <c r="J24" s="11" t="s">
        <v>2</v>
      </c>
      <c r="K24" s="11"/>
      <c r="L24" s="11"/>
      <c r="M24" s="11"/>
      <c r="N24" s="11"/>
      <c r="O24" s="11"/>
      <c r="P24" s="10"/>
      <c r="Q24" s="10"/>
      <c r="R24" s="10"/>
      <c r="S24" s="10"/>
    </row>
    <row r="25" spans="1:19" s="9" customFormat="1" ht="20.100000000000001" customHeight="1" x14ac:dyDescent="0.25">
      <c r="A25" s="16" t="s">
        <v>8</v>
      </c>
      <c r="B25" s="15" t="s">
        <v>43</v>
      </c>
      <c r="C25" s="13" t="s">
        <v>42</v>
      </c>
      <c r="D25" s="14" t="s">
        <v>41</v>
      </c>
      <c r="E25" s="17"/>
      <c r="F25" s="11" t="s">
        <v>25</v>
      </c>
      <c r="G25" s="11" t="s">
        <v>40</v>
      </c>
      <c r="H25" s="12">
        <f>H22</f>
        <v>3350000</v>
      </c>
      <c r="I25" s="12">
        <f>I24</f>
        <v>50000000</v>
      </c>
      <c r="J25" s="11" t="s">
        <v>2</v>
      </c>
      <c r="K25" s="11"/>
      <c r="L25" s="11"/>
      <c r="M25" s="11"/>
      <c r="N25" s="11"/>
      <c r="O25" s="11"/>
      <c r="P25" s="10"/>
      <c r="Q25" s="10"/>
      <c r="R25" s="10"/>
      <c r="S25" s="10"/>
    </row>
    <row r="26" spans="1:19" s="9" customFormat="1" ht="20.100000000000001" customHeight="1" x14ac:dyDescent="0.25">
      <c r="A26" s="16" t="s">
        <v>8</v>
      </c>
      <c r="B26" s="15" t="s">
        <v>39</v>
      </c>
      <c r="C26" s="13" t="s">
        <v>38</v>
      </c>
      <c r="D26" s="14" t="s">
        <v>37</v>
      </c>
      <c r="E26" s="13">
        <v>82000000</v>
      </c>
      <c r="F26" s="11" t="s">
        <v>23</v>
      </c>
      <c r="G26" s="11" t="s">
        <v>13</v>
      </c>
      <c r="H26" s="12">
        <v>1610000</v>
      </c>
      <c r="I26" s="12">
        <v>65000000</v>
      </c>
      <c r="J26" s="11" t="s">
        <v>2</v>
      </c>
      <c r="K26" s="11"/>
      <c r="L26" s="11"/>
      <c r="M26" s="11"/>
      <c r="N26" s="11"/>
      <c r="O26" s="11"/>
      <c r="P26" s="10"/>
      <c r="Q26" s="10"/>
      <c r="R26" s="10"/>
      <c r="S26" s="10"/>
    </row>
    <row r="27" spans="1:19" s="9" customFormat="1" ht="20.100000000000001" customHeight="1" x14ac:dyDescent="0.25">
      <c r="A27" s="16" t="s">
        <v>8</v>
      </c>
      <c r="B27" s="15" t="s">
        <v>36</v>
      </c>
      <c r="C27" s="13" t="s">
        <v>35</v>
      </c>
      <c r="D27" s="14" t="s">
        <v>34</v>
      </c>
      <c r="E27" s="13">
        <v>90000000</v>
      </c>
      <c r="F27" s="11" t="s">
        <v>18</v>
      </c>
      <c r="G27" s="11" t="s">
        <v>33</v>
      </c>
      <c r="H27" s="12">
        <f>(120000*7)+65000</f>
        <v>905000</v>
      </c>
      <c r="I27" s="12">
        <f>E27*0.65</f>
        <v>58500000</v>
      </c>
      <c r="J27" s="11" t="s">
        <v>2</v>
      </c>
      <c r="K27" s="11"/>
      <c r="L27" s="11"/>
      <c r="M27" s="11"/>
      <c r="N27" s="11"/>
      <c r="O27" s="11" t="s">
        <v>2</v>
      </c>
      <c r="P27" s="10"/>
      <c r="Q27" s="10"/>
      <c r="R27" s="10"/>
      <c r="S27" s="10"/>
    </row>
    <row r="28" spans="1:19" s="9" customFormat="1" ht="20.100000000000001" customHeight="1" x14ac:dyDescent="0.25">
      <c r="A28" s="16" t="s">
        <v>8</v>
      </c>
      <c r="B28" s="15" t="s">
        <v>32</v>
      </c>
      <c r="C28" s="13" t="s">
        <v>28</v>
      </c>
      <c r="D28" s="14" t="s">
        <v>31</v>
      </c>
      <c r="E28" s="13">
        <v>200000000</v>
      </c>
      <c r="F28" s="11" t="s">
        <v>30</v>
      </c>
      <c r="G28" s="11" t="s">
        <v>4</v>
      </c>
      <c r="H28" s="12">
        <v>7000000</v>
      </c>
      <c r="I28" s="12">
        <f>E28*0.75</f>
        <v>150000000</v>
      </c>
      <c r="J28" s="11" t="s">
        <v>2</v>
      </c>
      <c r="K28" s="11"/>
      <c r="L28" s="11"/>
      <c r="M28" s="11"/>
      <c r="N28" s="11"/>
      <c r="O28" s="11"/>
      <c r="P28" s="10"/>
      <c r="Q28" s="10"/>
      <c r="R28" s="10"/>
      <c r="S28" s="10"/>
    </row>
    <row r="29" spans="1:19" s="9" customFormat="1" ht="20.100000000000001" customHeight="1" x14ac:dyDescent="0.25">
      <c r="A29" s="16" t="s">
        <v>8</v>
      </c>
      <c r="B29" s="15" t="s">
        <v>29</v>
      </c>
      <c r="C29" s="13" t="s">
        <v>28</v>
      </c>
      <c r="D29" s="14" t="s">
        <v>27</v>
      </c>
      <c r="E29" s="13">
        <v>1400000000</v>
      </c>
      <c r="F29" s="11" t="s">
        <v>26</v>
      </c>
      <c r="G29" s="11" t="s">
        <v>25</v>
      </c>
      <c r="H29" s="12">
        <v>19500000</v>
      </c>
      <c r="I29" s="12">
        <f>(E29*0.5)</f>
        <v>700000000</v>
      </c>
      <c r="J29" s="11" t="s">
        <v>2</v>
      </c>
      <c r="K29" s="11"/>
      <c r="L29" s="11"/>
      <c r="M29" s="11"/>
      <c r="N29" s="11"/>
      <c r="O29" s="11"/>
      <c r="P29" s="10"/>
      <c r="Q29" s="10"/>
      <c r="R29" s="10"/>
      <c r="S29" s="10"/>
    </row>
    <row r="30" spans="1:19" s="9" customFormat="1" ht="20.100000000000001" customHeight="1" x14ac:dyDescent="0.25">
      <c r="A30" s="16" t="s">
        <v>8</v>
      </c>
      <c r="B30" s="15" t="s">
        <v>24</v>
      </c>
      <c r="C30" s="13"/>
      <c r="D30" s="14"/>
      <c r="E30" s="13"/>
      <c r="F30" s="11" t="s">
        <v>23</v>
      </c>
      <c r="G30" s="11" t="s">
        <v>22</v>
      </c>
      <c r="H30" s="12"/>
      <c r="I30" s="12"/>
      <c r="J30" s="11" t="s">
        <v>2</v>
      </c>
      <c r="K30" s="11"/>
      <c r="L30" s="11"/>
      <c r="M30" s="11"/>
      <c r="N30" s="11"/>
      <c r="O30" s="11"/>
      <c r="P30" s="10"/>
      <c r="Q30" s="10"/>
      <c r="R30" s="10"/>
      <c r="S30" s="10"/>
    </row>
    <row r="31" spans="1:19" s="9" customFormat="1" ht="30" customHeight="1" x14ac:dyDescent="0.25">
      <c r="A31" s="16" t="s">
        <v>8</v>
      </c>
      <c r="B31" s="15" t="s">
        <v>21</v>
      </c>
      <c r="C31" s="13" t="s">
        <v>20</v>
      </c>
      <c r="D31" s="14" t="s">
        <v>19</v>
      </c>
      <c r="E31" s="13">
        <v>50000000</v>
      </c>
      <c r="F31" s="11" t="s">
        <v>18</v>
      </c>
      <c r="G31" s="11" t="s">
        <v>3</v>
      </c>
      <c r="H31" s="12">
        <f>(350000*10)+6000000</f>
        <v>9500000</v>
      </c>
      <c r="I31" s="12">
        <f>E31*0.75</f>
        <v>37500000</v>
      </c>
      <c r="J31" s="11" t="s">
        <v>2</v>
      </c>
      <c r="K31" s="11"/>
      <c r="L31" s="11"/>
      <c r="M31" s="11"/>
      <c r="N31" s="11"/>
      <c r="O31" s="11"/>
      <c r="P31" s="10"/>
      <c r="Q31" s="10"/>
      <c r="R31" s="10"/>
      <c r="S31" s="10"/>
    </row>
    <row r="32" spans="1:19" s="9" customFormat="1" ht="30" customHeight="1" x14ac:dyDescent="0.25">
      <c r="A32" s="16" t="s">
        <v>8</v>
      </c>
      <c r="B32" s="15" t="s">
        <v>17</v>
      </c>
      <c r="C32" s="13" t="s">
        <v>16</v>
      </c>
      <c r="D32" s="14" t="s">
        <v>15</v>
      </c>
      <c r="E32" s="13">
        <v>8000000</v>
      </c>
      <c r="F32" s="11" t="s">
        <v>14</v>
      </c>
      <c r="G32" s="11" t="s">
        <v>13</v>
      </c>
      <c r="H32" s="12">
        <f>10000*5</f>
        <v>50000</v>
      </c>
      <c r="I32" s="12">
        <f>E32*0.75</f>
        <v>6000000</v>
      </c>
      <c r="J32" s="11" t="s">
        <v>2</v>
      </c>
      <c r="K32" s="11"/>
      <c r="L32" s="11"/>
      <c r="M32" s="11"/>
      <c r="N32" s="11"/>
      <c r="O32" s="11"/>
      <c r="P32" s="10"/>
      <c r="Q32" s="10"/>
      <c r="R32" s="10"/>
      <c r="S32" s="10"/>
    </row>
    <row r="33" spans="1:19" s="9" customFormat="1" ht="20.100000000000001" customHeight="1" x14ac:dyDescent="0.25">
      <c r="A33" s="16" t="s">
        <v>8</v>
      </c>
      <c r="B33" s="15" t="s">
        <v>12</v>
      </c>
      <c r="C33" s="13" t="s">
        <v>11</v>
      </c>
      <c r="D33" s="14" t="s">
        <v>10</v>
      </c>
      <c r="E33" s="13">
        <v>30000000</v>
      </c>
      <c r="F33" s="11" t="s">
        <v>9</v>
      </c>
      <c r="G33" s="11" t="s">
        <v>4</v>
      </c>
      <c r="H33" s="12">
        <v>210000</v>
      </c>
      <c r="I33" s="12">
        <f>E33*0.75</f>
        <v>22500000</v>
      </c>
      <c r="J33" s="11" t="s">
        <v>2</v>
      </c>
      <c r="K33" s="11"/>
      <c r="L33" s="11"/>
      <c r="M33" s="11"/>
      <c r="N33" s="11"/>
      <c r="O33" s="11"/>
      <c r="P33" s="10"/>
      <c r="Q33" s="10"/>
      <c r="R33" s="10"/>
      <c r="S33" s="10"/>
    </row>
    <row r="34" spans="1:19" s="9" customFormat="1" ht="20.100000000000001" customHeight="1" x14ac:dyDescent="0.25">
      <c r="A34" s="16" t="s">
        <v>8</v>
      </c>
      <c r="B34" s="15" t="s">
        <v>7</v>
      </c>
      <c r="C34" s="13" t="s">
        <v>6</v>
      </c>
      <c r="D34" s="14" t="s">
        <v>5</v>
      </c>
      <c r="E34" s="13">
        <v>22000000</v>
      </c>
      <c r="F34" s="11" t="s">
        <v>4</v>
      </c>
      <c r="G34" s="11" t="s">
        <v>3</v>
      </c>
      <c r="H34" s="12">
        <v>383460</v>
      </c>
      <c r="I34" s="12">
        <f>E34*0.75</f>
        <v>16500000</v>
      </c>
      <c r="J34" s="11" t="s">
        <v>2</v>
      </c>
      <c r="K34" s="11"/>
      <c r="L34" s="11"/>
      <c r="M34" s="11"/>
      <c r="N34" s="11"/>
      <c r="O34" s="11"/>
      <c r="P34" s="10"/>
      <c r="Q34" s="10"/>
      <c r="R34" s="10"/>
      <c r="S34" s="10"/>
    </row>
    <row r="35" spans="1:19" s="1" customFormat="1" x14ac:dyDescent="0.25">
      <c r="C35" s="4"/>
      <c r="D35"/>
      <c r="E35"/>
      <c r="F35" s="3"/>
      <c r="G35" s="3"/>
      <c r="H35" s="2"/>
      <c r="I35"/>
      <c r="J35"/>
    </row>
    <row r="36" spans="1:19" s="1" customFormat="1" x14ac:dyDescent="0.25">
      <c r="A36" s="6" t="s">
        <v>1</v>
      </c>
      <c r="B36" s="5"/>
      <c r="C36" s="4"/>
      <c r="D36"/>
      <c r="E36"/>
      <c r="F36" s="3"/>
      <c r="G36" s="3"/>
      <c r="H36" s="2"/>
      <c r="I36"/>
      <c r="J36"/>
    </row>
    <row r="37" spans="1:19" s="1" customFormat="1" x14ac:dyDescent="0.25">
      <c r="A37" s="8" t="s">
        <v>0</v>
      </c>
      <c r="B37" s="5"/>
      <c r="C37" s="4"/>
      <c r="D37"/>
      <c r="E37"/>
      <c r="F37" s="3"/>
      <c r="G37" s="3"/>
      <c r="H37" s="2"/>
      <c r="I37"/>
      <c r="J37"/>
    </row>
    <row r="38" spans="1:19" s="1" customFormat="1" x14ac:dyDescent="0.25">
      <c r="A38" s="7"/>
      <c r="B38" s="5"/>
      <c r="C38" s="4"/>
      <c r="D38"/>
      <c r="E38"/>
      <c r="F38" s="3"/>
      <c r="G38" s="3"/>
      <c r="H38" s="2"/>
      <c r="I38"/>
      <c r="J38"/>
    </row>
    <row r="46" spans="1:19" s="1" customFormat="1" x14ac:dyDescent="0.25">
      <c r="B46" s="6"/>
      <c r="C46" s="4"/>
      <c r="D46"/>
      <c r="E46"/>
      <c r="F46" s="3"/>
      <c r="G46" s="3"/>
      <c r="H46" s="2"/>
      <c r="I46"/>
      <c r="J46"/>
    </row>
  </sheetData>
  <mergeCells count="12">
    <mergeCell ref="J1:O1"/>
    <mergeCell ref="E22:E25"/>
    <mergeCell ref="P1:S1"/>
    <mergeCell ref="A1:A2"/>
    <mergeCell ref="B1:B2"/>
    <mergeCell ref="C1:C2"/>
    <mergeCell ref="D1:D2"/>
    <mergeCell ref="E1:E2"/>
    <mergeCell ref="F1:F2"/>
    <mergeCell ref="G1:G2"/>
    <mergeCell ref="H1:H2"/>
    <mergeCell ref="I1:I2"/>
  </mergeCells>
  <printOptions horizontalCentered="1"/>
  <pageMargins left="0.25" right="0.25" top="0.75" bottom="0.75" header="0.5" footer="0.5"/>
  <pageSetup paperSize="3" scale="71" orientation="landscape" r:id="rId1"/>
  <headerFooter alignWithMargins="0">
    <oddHeader>&amp;C&amp;"-,Bold Italic"&amp;14Chapter 380 Agreements</oddHeader>
    <oddFooter>&amp;L&amp;8&amp;Z&amp;F\&amp;A&amp;R&amp;8Printed: 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FY22</vt:lpstr>
      <vt:lpstr>'FY22'!Print_Area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Erin Clark</dc:creator>
  <cp:lastModifiedBy>Erin Clark</cp:lastModifiedBy>
  <dcterms:created xsi:type="dcterms:W3CDTF">2023-09-20T15:36:12Z</dcterms:created>
  <dcterms:modified xsi:type="dcterms:W3CDTF">2023-09-20T15:36:31Z</dcterms:modified>
</cp:coreProperties>
</file>